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\\10.226.120.17\医療人材課\医療人材課\11 人材計画係\New! 人材計画（看学分のぞく）\44_重点支援_診療所の承継・開業支援事業\Ｒ８\02_意向調査\01起案（R8)\"/>
    </mc:Choice>
  </mc:AlternateContent>
  <xr:revisionPtr revIDLastSave="0" documentId="13_ncr:1_{701BB4CE-023D-4F28-8A12-9444A9D80A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設備" sheetId="2" r:id="rId1"/>
    <sheet name="記載方法" sheetId="1" r:id="rId2"/>
  </sheets>
  <definedNames>
    <definedName name="交付の対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2" l="1"/>
  <c r="AB12" i="1"/>
  <c r="AC12" i="1" s="1"/>
  <c r="T12" i="1"/>
  <c r="U12" i="1" s="1"/>
  <c r="V12" i="1" s="1"/>
  <c r="X12" i="1" s="1" a="1"/>
  <c r="X12" i="1" s="1"/>
  <c r="Y12" i="1" s="1" a="1"/>
  <c r="Y12" i="1" s="1"/>
  <c r="Q12" i="1"/>
  <c r="AC11" i="1"/>
  <c r="AB11" i="1"/>
  <c r="T11" i="1"/>
  <c r="U11" i="1" s="1"/>
  <c r="V11" i="1" s="1"/>
  <c r="Q11" i="1"/>
  <c r="AB10" i="1"/>
  <c r="AC10" i="1" s="1"/>
  <c r="U10" i="1"/>
  <c r="V10" i="1" s="1"/>
  <c r="Q10" i="1"/>
  <c r="AB9" i="1"/>
  <c r="AC9" i="1" s="1"/>
  <c r="W9" i="1"/>
  <c r="U9" i="1"/>
  <c r="V9" i="1" s="1"/>
  <c r="Q9" i="1"/>
  <c r="AB8" i="1"/>
  <c r="AC8" i="1" s="1"/>
  <c r="T8" i="1"/>
  <c r="U8" i="1" s="1"/>
  <c r="V8" i="1" s="1"/>
  <c r="X8" i="1" s="1" a="1"/>
  <c r="X8" i="1" s="1"/>
  <c r="Y8" i="1" s="1" a="1"/>
  <c r="Y8" i="1" s="1"/>
  <c r="Q8" i="1"/>
  <c r="AB7" i="1"/>
  <c r="AC7" i="1" s="1"/>
  <c r="W7" i="1"/>
  <c r="T7" i="1"/>
  <c r="U7" i="1" s="1"/>
  <c r="V7" i="1" s="1"/>
  <c r="X7" i="1" s="1" a="1"/>
  <c r="X7" i="1" s="1"/>
  <c r="Y7" i="1" s="1" a="1"/>
  <c r="Y7" i="1" s="1"/>
  <c r="Q7" i="1"/>
  <c r="AC11" i="2"/>
  <c r="AB11" i="2"/>
  <c r="T11" i="2"/>
  <c r="U11" i="2" s="1"/>
  <c r="V11" i="2" s="1"/>
  <c r="Q11" i="2"/>
  <c r="AB10" i="2"/>
  <c r="AC10" i="2" s="1"/>
  <c r="T10" i="2"/>
  <c r="U10" i="2" s="1"/>
  <c r="V10" i="2" s="1"/>
  <c r="W10" i="2" s="1"/>
  <c r="Q10" i="2"/>
  <c r="AB9" i="2"/>
  <c r="AC9" i="2" s="1"/>
  <c r="T9" i="2"/>
  <c r="U9" i="2" s="1"/>
  <c r="V9" i="2" s="1"/>
  <c r="W9" i="2" s="1"/>
  <c r="Q9" i="2"/>
  <c r="AB8" i="2"/>
  <c r="AC8" i="2" s="1"/>
  <c r="T8" i="2"/>
  <c r="U8" i="2" s="1"/>
  <c r="V8" i="2" s="1"/>
  <c r="W8" i="2" s="1"/>
  <c r="Q8" i="2"/>
  <c r="AB7" i="2"/>
  <c r="AC7" i="2" s="1"/>
  <c r="U7" i="2"/>
  <c r="W7" i="2" s="1"/>
  <c r="T7" i="2"/>
  <c r="Q7" i="2"/>
  <c r="X10" i="2" l="1" a="1"/>
  <c r="X10" i="2" s="1"/>
  <c r="X9" i="2" a="1"/>
  <c r="X9" i="2" s="1"/>
  <c r="X10" i="1" a="1"/>
  <c r="X10" i="1" s="1"/>
  <c r="W11" i="2"/>
  <c r="X11" i="2" a="1"/>
  <c r="X11" i="2" s="1"/>
  <c r="Y11" i="2" s="1" a="1"/>
  <c r="Y11" i="2" s="1"/>
  <c r="Y9" i="1" a="1"/>
  <c r="Y9" i="1" s="1"/>
  <c r="W11" i="1"/>
  <c r="X11" i="1" s="1" a="1"/>
  <c r="X11" i="1" s="1"/>
  <c r="Y11" i="1" s="1" a="1"/>
  <c r="Y11" i="1" s="1"/>
  <c r="Y10" i="2" a="1"/>
  <c r="Y10" i="2" s="1"/>
  <c r="X8" i="2" a="1"/>
  <c r="X8" i="2" s="1"/>
  <c r="Y8" i="2" s="1" a="1"/>
  <c r="Y8" i="2" s="1"/>
  <c r="Y9" i="2" a="1"/>
  <c r="Y9" i="2" s="1"/>
  <c r="Y10" i="1" a="1"/>
  <c r="Y10" i="1" s="1"/>
  <c r="X7" i="2" a="1"/>
  <c r="X7" i="2" s="1"/>
  <c r="Y7" i="2" s="1" a="1"/>
  <c r="Y7" i="2" s="1"/>
  <c r="X9" i="1" a="1"/>
  <c r="X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H3" authorId="0" shapeId="0" xr:uid="{00000000-0006-0000-0100-000001000000}">
      <text>
        <r>
          <rPr>
            <sz val="10"/>
            <color indexed="81"/>
            <rFont val="ＭＳ ゴシック"/>
            <family val="3"/>
            <charset val="128"/>
          </rPr>
          <t>交付要綱３（交付の対象）の該当する番号を選択</t>
        </r>
      </text>
    </comment>
    <comment ref="AG3" authorId="0" shapeId="0" xr:uid="{00000000-0006-0000-0100-000003000000}">
      <text>
        <r>
          <rPr>
            <sz val="9"/>
            <color indexed="81"/>
            <rFont val="ＭＳ ゴシック"/>
            <family val="3"/>
            <charset val="128"/>
          </rPr>
          <t>品名が複数ある場合は品名を全て列挙すること</t>
        </r>
      </text>
    </comment>
    <comment ref="AG7" authorId="0" shapeId="0" xr:uid="{00000000-0006-0000-0100-000002000000}">
      <text>
        <r>
          <rPr>
            <sz val="9"/>
            <color indexed="81"/>
            <rFont val="ＭＳ ゴシック"/>
            <family val="3"/>
            <charset val="128"/>
          </rPr>
          <t>品名が複数ある場合は品名を全て列挙すること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H3" authorId="0" shapeId="0" xr:uid="{00000000-0006-0000-0000-000001000000}">
      <text>
        <r>
          <rPr>
            <sz val="10"/>
            <color indexed="81"/>
            <rFont val="ＭＳ ゴシック"/>
            <family val="3"/>
            <charset val="128"/>
          </rPr>
          <t>交付要綱３（交付の対象）の該当する番号を選択</t>
        </r>
      </text>
    </comment>
    <comment ref="AG3" authorId="0" shapeId="0" xr:uid="{00000000-0006-0000-0000-000002000000}">
      <text>
        <r>
          <rPr>
            <sz val="9"/>
            <color indexed="81"/>
            <rFont val="ＭＳ ゴシック"/>
            <family val="3"/>
            <charset val="128"/>
          </rPr>
          <t>品名が複数ある場合は品名を全て列挙すること</t>
        </r>
      </text>
    </comment>
    <comment ref="AG7" authorId="0" shapeId="0" xr:uid="{00000000-0006-0000-0000-000003000000}">
      <text>
        <r>
          <rPr>
            <sz val="9"/>
            <color indexed="81"/>
            <rFont val="ＭＳ ゴシック"/>
            <family val="3"/>
            <charset val="128"/>
          </rPr>
          <t>品名が複数ある場合は品名を全て列挙すること</t>
        </r>
      </text>
    </comment>
    <comment ref="AG9" authorId="0" shapeId="0" xr:uid="{00000000-0006-0000-0000-000004000000}">
      <text>
        <r>
          <rPr>
            <sz val="9"/>
            <color indexed="81"/>
            <rFont val="ＭＳ ゴシック"/>
            <family val="3"/>
            <charset val="128"/>
          </rPr>
          <t>品名が複数ある場合は品名を全て列挙すること</t>
        </r>
      </text>
    </comment>
    <comment ref="AG11" authorId="0" shapeId="0" xr:uid="{00000000-0006-0000-0000-000005000000}">
      <text>
        <r>
          <rPr>
            <sz val="9"/>
            <color indexed="81"/>
            <rFont val="ＭＳ ゴシック"/>
            <family val="3"/>
            <charset val="128"/>
          </rPr>
          <t>品名が複数ある場合は品名を全て列挙すること</t>
        </r>
      </text>
    </comment>
  </commentList>
</comments>
</file>

<file path=xl/sharedStrings.xml><?xml version="1.0" encoding="utf-8"?>
<sst xmlns="http://schemas.openxmlformats.org/spreadsheetml/2006/main" count="194" uniqueCount="78">
  <si>
    <t>××県</t>
    <rPh sb="0" eb="3">
      <t>バツバツケン</t>
    </rPh>
    <phoneticPr fontId="10"/>
  </si>
  <si>
    <t>都道府県</t>
  </si>
  <si>
    <t>（２２）_イ</t>
  </si>
  <si>
    <t>優先
順位</t>
    <rPh sb="0" eb="2">
      <t>ユウセン</t>
    </rPh>
    <rPh sb="3" eb="5">
      <t>ジュンイ</t>
    </rPh>
    <phoneticPr fontId="10"/>
  </si>
  <si>
    <t>××県</t>
    <rPh sb="2" eb="3">
      <t>ケン</t>
    </rPh>
    <phoneticPr fontId="10"/>
  </si>
  <si>
    <t>寄付金その他の収入額</t>
  </si>
  <si>
    <t>（２１）_イ</t>
  </si>
  <si>
    <t>補助事業者名</t>
  </si>
  <si>
    <t>Ｇ</t>
  </si>
  <si>
    <t>対象経費の
支出予定額</t>
  </si>
  <si>
    <t>提出年月日・番号</t>
    <rPh sb="0" eb="2">
      <t>テイシュツ</t>
    </rPh>
    <phoneticPr fontId="10"/>
  </si>
  <si>
    <t>交付申請年月日･番号</t>
  </si>
  <si>
    <t>区分</t>
  </si>
  <si>
    <t>交付の対象</t>
    <rPh sb="0" eb="2">
      <t>コウフ</t>
    </rPh>
    <rPh sb="3" eb="5">
      <t>タイショウ</t>
    </rPh>
    <phoneticPr fontId="10"/>
  </si>
  <si>
    <t>種目</t>
    <rPh sb="0" eb="1">
      <t>タネ</t>
    </rPh>
    <rPh sb="1" eb="2">
      <t>メ</t>
    </rPh>
    <phoneticPr fontId="10"/>
  </si>
  <si>
    <t>（２１）_ア</t>
  </si>
  <si>
    <t>医療機器等整備費</t>
    <rPh sb="0" eb="2">
      <t>イリョウ</t>
    </rPh>
    <rPh sb="2" eb="4">
      <t>キキ</t>
    </rPh>
    <rPh sb="4" eb="5">
      <t>トウ</t>
    </rPh>
    <rPh sb="5" eb="8">
      <t>セイビヒ</t>
    </rPh>
    <phoneticPr fontId="10"/>
  </si>
  <si>
    <t>補助率</t>
    <rPh sb="0" eb="3">
      <t>ホジョリツ</t>
    </rPh>
    <phoneticPr fontId="10"/>
  </si>
  <si>
    <t>算定方法</t>
    <rPh sb="0" eb="2">
      <t>サンテイ</t>
    </rPh>
    <rPh sb="2" eb="4">
      <t>ホウホウ</t>
    </rPh>
    <phoneticPr fontId="10"/>
  </si>
  <si>
    <t>施設名</t>
  </si>
  <si>
    <t>開設者</t>
  </si>
  <si>
    <t>差引事業費</t>
  </si>
  <si>
    <t>Ａ</t>
  </si>
  <si>
    <t>Ｅ</t>
  </si>
  <si>
    <t>総事業費</t>
  </si>
  <si>
    <t>円</t>
  </si>
  <si>
    <t>Ｂ</t>
  </si>
  <si>
    <t>令和８年度医療施設等設備整備費補助金</t>
    <rPh sb="0" eb="2">
      <t>レイワ</t>
    </rPh>
    <rPh sb="3" eb="5">
      <t>ネンド</t>
    </rPh>
    <rPh sb="5" eb="7">
      <t>イリョウ</t>
    </rPh>
    <phoneticPr fontId="10"/>
  </si>
  <si>
    <t>都道府県
補助額</t>
  </si>
  <si>
    <t>Ａ－Ｂ＝Ｃ</t>
  </si>
  <si>
    <t>Ｄ</t>
  </si>
  <si>
    <t>（２２）_ア</t>
  </si>
  <si>
    <t>Ｊ</t>
  </si>
  <si>
    <t>基準額</t>
  </si>
  <si>
    <t>基準額（単価）</t>
    <rPh sb="0" eb="2">
      <t>キジュン</t>
    </rPh>
    <rPh sb="2" eb="3">
      <t>ヒタイ</t>
    </rPh>
    <rPh sb="4" eb="6">
      <t>タンカ</t>
    </rPh>
    <phoneticPr fontId="10"/>
  </si>
  <si>
    <t>情報通信機器</t>
    <rPh sb="0" eb="4">
      <t>ジョウホウツウシン</t>
    </rPh>
    <rPh sb="4" eb="6">
      <t>キキ</t>
    </rPh>
    <phoneticPr fontId="10"/>
  </si>
  <si>
    <t>個数</t>
    <rPh sb="0" eb="2">
      <t>コスウ</t>
    </rPh>
    <phoneticPr fontId="10"/>
  </si>
  <si>
    <t>国庫補助
基本額</t>
  </si>
  <si>
    <t>基準額（総額）</t>
    <rPh sb="0" eb="3">
      <t>キジュンガク</t>
    </rPh>
    <rPh sb="4" eb="6">
      <t>ソウガク</t>
    </rPh>
    <phoneticPr fontId="10"/>
  </si>
  <si>
    <t>Ｆ</t>
  </si>
  <si>
    <t>選定額</t>
  </si>
  <si>
    <t>簡易ベッド</t>
    <rPh sb="0" eb="2">
      <t>カンイ</t>
    </rPh>
    <phoneticPr fontId="10"/>
  </si>
  <si>
    <t>Ｈ</t>
  </si>
  <si>
    <t>国庫補助受入済額</t>
  </si>
  <si>
    <t>Ｉ</t>
  </si>
  <si>
    <t>市町村名</t>
  </si>
  <si>
    <t>国庫補助
所要額</t>
  </si>
  <si>
    <t>国庫補助交付決定額</t>
  </si>
  <si>
    <t>Ｋ</t>
  </si>
  <si>
    <t>Ｌ</t>
  </si>
  <si>
    <t>交付決定年月日・番号</t>
  </si>
  <si>
    <t>国庫補助交付確定額</t>
  </si>
  <si>
    <t>Ｋ－Ｌ＝Ｍ</t>
  </si>
  <si>
    <t>品名</t>
    <rPh sb="0" eb="1">
      <t>シナ</t>
    </rPh>
    <rPh sb="1" eb="2">
      <t>メイ</t>
    </rPh>
    <phoneticPr fontId="10"/>
  </si>
  <si>
    <t>差引過△不足額</t>
  </si>
  <si>
    <t>所在地</t>
  </si>
  <si>
    <t>事業計画総括表</t>
  </si>
  <si>
    <t>令和８年度医療施設等設備整備費補助金</t>
  </si>
  <si>
    <t>○○県</t>
    <rPh sb="2" eb="3">
      <t>ケン</t>
    </rPh>
    <phoneticPr fontId="10"/>
  </si>
  <si>
    <t>（２０）_ア</t>
  </si>
  <si>
    <t>（２０）_イ</t>
  </si>
  <si>
    <t>検査機器_PCR検査装置_</t>
    <rPh sb="0" eb="2">
      <t>ケンサ</t>
    </rPh>
    <rPh sb="2" eb="4">
      <t>キキ</t>
    </rPh>
    <rPh sb="8" eb="10">
      <t>ケンサ</t>
    </rPh>
    <rPh sb="10" eb="12">
      <t>ソウチ</t>
    </rPh>
    <phoneticPr fontId="10"/>
  </si>
  <si>
    <t>○○県立病院</t>
    <rPh sb="2" eb="4">
      <t>ケンリツ</t>
    </rPh>
    <rPh sb="4" eb="6">
      <t>ビョウイン</t>
    </rPh>
    <phoneticPr fontId="10"/>
  </si>
  <si>
    <t>××南病院</t>
    <rPh sb="2" eb="3">
      <t>ミナミ</t>
    </rPh>
    <rPh sb="3" eb="5">
      <t>ビョウイン</t>
    </rPh>
    <phoneticPr fontId="10"/>
  </si>
  <si>
    <t>○○県立□□病院</t>
    <rPh sb="2" eb="4">
      <t>ケンリツ</t>
    </rPh>
    <rPh sb="6" eb="8">
      <t>ビョウイン</t>
    </rPh>
    <phoneticPr fontId="10"/>
  </si>
  <si>
    <t>××北病院</t>
    <rPh sb="2" eb="3">
      <t>キタ</t>
    </rPh>
    <rPh sb="3" eb="5">
      <t>ビョウイン</t>
    </rPh>
    <phoneticPr fontId="10"/>
  </si>
  <si>
    <t>○○県立東病院</t>
    <rPh sb="2" eb="4">
      <t>ケンリツ</t>
    </rPh>
    <rPh sb="4" eb="5">
      <t>ヒガシ</t>
    </rPh>
    <rPh sb="5" eb="7">
      <t>ビョウイン</t>
    </rPh>
    <phoneticPr fontId="10"/>
  </si>
  <si>
    <t>××西病院</t>
    <rPh sb="2" eb="3">
      <t>ニシ</t>
    </rPh>
    <rPh sb="3" eb="5">
      <t>ビョウイン</t>
    </rPh>
    <phoneticPr fontId="10"/>
  </si>
  <si>
    <t>○○県知事</t>
    <rPh sb="2" eb="5">
      <t>ケンチジ</t>
    </rPh>
    <phoneticPr fontId="10"/>
  </si>
  <si>
    <t>△△ ●●（開設者名）</t>
    <rPh sb="6" eb="9">
      <t>カイセツシャ</t>
    </rPh>
    <rPh sb="9" eb="10">
      <t>メイ</t>
    </rPh>
    <phoneticPr fontId="10"/>
  </si>
  <si>
    <t>○○市</t>
    <rPh sb="2" eb="3">
      <t>シ</t>
    </rPh>
    <phoneticPr fontId="10"/>
  </si>
  <si>
    <t>○×市</t>
    <rPh sb="2" eb="3">
      <t>シ</t>
    </rPh>
    <phoneticPr fontId="10"/>
  </si>
  <si>
    <t>××（機器名）</t>
    <rPh sb="3" eb="6">
      <t>キキメイ</t>
    </rPh>
    <phoneticPr fontId="10"/>
  </si>
  <si>
    <t>×○（機器名）</t>
    <rPh sb="3" eb="6">
      <t>キキメイ</t>
    </rPh>
    <phoneticPr fontId="10"/>
  </si>
  <si>
    <t>遠隔ICU体制整備促進事業</t>
  </si>
  <si>
    <t>新興感染症対応力強化_協定締結医療機関設備整備_</t>
  </si>
  <si>
    <t>重点医師偏在対策支援区域における診療所の承継・開業支援事業</t>
  </si>
  <si>
    <t>東京都</t>
    <rPh sb="0" eb="3">
      <t>とうきょうと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</si>
</sst>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\(@\)"/>
    <numFmt numFmtId="177" formatCode="#,##0;&quot;△ &quot;#,##0"/>
    <numFmt numFmtId="178" formatCode="#,##0_ "/>
  </numFmts>
  <fonts count="13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1"/>
      <color theme="1"/>
      <name val="游ゴシック"/>
      <family val="3"/>
      <charset val="128"/>
      <scheme val="minor"/>
    </font>
    <font>
      <sz val="20"/>
      <name val="ＭＳ ゴシック"/>
      <family val="3"/>
    </font>
    <font>
      <sz val="10"/>
      <name val="ＭＳ ゴシック"/>
      <family val="3"/>
    </font>
    <font>
      <sz val="18"/>
      <name val="ＭＳ ゴシック"/>
      <family val="3"/>
    </font>
    <font>
      <sz val="10"/>
      <color theme="1" tint="0.499984740745262"/>
      <name val="ＭＳ ゴシック"/>
      <family val="3"/>
    </font>
    <font>
      <sz val="11"/>
      <name val="ＭＳ ゴシック"/>
      <family val="3"/>
    </font>
    <font>
      <sz val="17"/>
      <name val="ＭＳ ゴシック"/>
      <family val="3"/>
    </font>
    <font>
      <b/>
      <sz val="10"/>
      <name val="ＭＳ ゴシック"/>
      <family val="3"/>
    </font>
    <font>
      <sz val="6"/>
      <name val="ＭＳ Ｐゴシック"/>
      <family val="3"/>
    </font>
    <font>
      <sz val="10"/>
      <color indexed="81"/>
      <name val="ＭＳ ゴシック"/>
      <family val="3"/>
      <charset val="128"/>
    </font>
    <font>
      <sz val="9"/>
      <color indexed="8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38" fontId="3" fillId="0" borderId="0" xfId="1" applyFont="1" applyAlignment="1">
      <alignment vertical="center"/>
    </xf>
    <xf numFmtId="38" fontId="4" fillId="0" borderId="0" xfId="1" applyFont="1" applyAlignment="1">
      <alignment vertical="center"/>
    </xf>
    <xf numFmtId="38" fontId="4" fillId="0" borderId="0" xfId="1" applyFont="1" applyFill="1" applyBorder="1" applyAlignment="1">
      <alignment vertical="top" wrapText="1"/>
    </xf>
    <xf numFmtId="38" fontId="4" fillId="0" borderId="0" xfId="1" applyFont="1" applyFill="1" applyBorder="1" applyAlignment="1">
      <alignment horizontal="left" vertical="center" wrapText="1"/>
    </xf>
    <xf numFmtId="38" fontId="5" fillId="0" borderId="0" xfId="1" applyFont="1" applyFill="1" applyAlignment="1">
      <alignment horizontal="left" vertical="center"/>
    </xf>
    <xf numFmtId="38" fontId="4" fillId="2" borderId="1" xfId="1" applyFont="1" applyFill="1" applyBorder="1" applyAlignment="1">
      <alignment vertical="center"/>
    </xf>
    <xf numFmtId="38" fontId="4" fillId="2" borderId="2" xfId="1" applyFont="1" applyFill="1" applyBorder="1" applyAlignment="1">
      <alignment horizontal="center" vertical="center" wrapText="1"/>
    </xf>
    <xf numFmtId="38" fontId="4" fillId="2" borderId="3" xfId="1" applyFont="1" applyFill="1" applyBorder="1" applyAlignment="1">
      <alignment vertical="center"/>
    </xf>
    <xf numFmtId="38" fontId="4" fillId="0" borderId="4" xfId="1" applyFont="1" applyFill="1" applyBorder="1" applyAlignment="1">
      <alignment vertical="top" wrapText="1"/>
    </xf>
    <xf numFmtId="38" fontId="6" fillId="3" borderId="4" xfId="1" applyFont="1" applyFill="1" applyBorder="1" applyAlignment="1">
      <alignment vertical="top" wrapText="1"/>
    </xf>
    <xf numFmtId="38" fontId="7" fillId="0" borderId="4" xfId="1" applyFont="1" applyFill="1" applyBorder="1" applyAlignment="1">
      <alignment horizontal="center" vertical="center" wrapText="1"/>
    </xf>
    <xf numFmtId="38" fontId="7" fillId="0" borderId="1" xfId="1" applyFont="1" applyFill="1" applyBorder="1" applyAlignment="1">
      <alignment horizontal="center" vertical="center" wrapText="1"/>
    </xf>
    <xf numFmtId="57" fontId="4" fillId="2" borderId="1" xfId="1" applyNumberFormat="1" applyFont="1" applyFill="1" applyBorder="1" applyAlignment="1">
      <alignment horizontal="center" vertical="center"/>
    </xf>
    <xf numFmtId="57" fontId="4" fillId="2" borderId="6" xfId="1" applyNumberFormat="1" applyFont="1" applyFill="1" applyBorder="1" applyAlignment="1">
      <alignment horizontal="center" vertical="center"/>
    </xf>
    <xf numFmtId="57" fontId="4" fillId="2" borderId="3" xfId="1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top" wrapText="1"/>
    </xf>
    <xf numFmtId="0" fontId="6" fillId="3" borderId="7" xfId="0" applyFont="1" applyFill="1" applyBorder="1" applyAlignment="1">
      <alignment horizontal="left" vertical="top" wrapText="1"/>
    </xf>
    <xf numFmtId="0" fontId="7" fillId="5" borderId="7" xfId="0" applyFont="1" applyFill="1" applyBorder="1" applyAlignment="1" applyProtection="1">
      <alignment horizontal="left" vertical="center" wrapText="1"/>
      <protection locked="0"/>
    </xf>
    <xf numFmtId="0" fontId="7" fillId="5" borderId="8" xfId="0" applyFont="1" applyFill="1" applyBorder="1" applyAlignment="1" applyProtection="1">
      <alignment horizontal="left" vertical="center" wrapText="1"/>
      <protection locked="0"/>
    </xf>
    <xf numFmtId="0" fontId="7" fillId="5" borderId="6" xfId="0" applyFont="1" applyFill="1" applyBorder="1" applyAlignment="1" applyProtection="1">
      <alignment horizontal="left" vertical="center" wrapText="1"/>
      <protection locked="0"/>
    </xf>
    <xf numFmtId="57" fontId="4" fillId="2" borderId="9" xfId="1" applyNumberFormat="1" applyFont="1" applyFill="1" applyBorder="1" applyAlignment="1">
      <alignment horizontal="center" vertical="center"/>
    </xf>
    <xf numFmtId="57" fontId="4" fillId="2" borderId="6" xfId="1" applyNumberFormat="1" applyFont="1" applyFill="1" applyBorder="1" applyAlignment="1">
      <alignment horizontal="centerContinuous" vertical="center" wrapText="1"/>
    </xf>
    <xf numFmtId="57" fontId="4" fillId="2" borderId="8" xfId="1" applyNumberFormat="1" applyFont="1" applyFill="1" applyBorder="1" applyAlignment="1">
      <alignment horizontal="center" vertical="center"/>
    </xf>
    <xf numFmtId="57" fontId="4" fillId="0" borderId="7" xfId="1" applyNumberFormat="1" applyFont="1" applyFill="1" applyBorder="1" applyAlignment="1">
      <alignment horizontal="center" vertical="top" wrapText="1"/>
    </xf>
    <xf numFmtId="57" fontId="6" fillId="3" borderId="7" xfId="1" applyNumberFormat="1" applyFont="1" applyFill="1" applyBorder="1" applyAlignment="1">
      <alignment horizontal="center" vertical="top" wrapText="1"/>
    </xf>
    <xf numFmtId="0" fontId="7" fillId="5" borderId="7" xfId="0" applyFont="1" applyFill="1" applyBorder="1" applyAlignment="1" applyProtection="1">
      <alignment horizontal="right" vertical="center" wrapText="1"/>
      <protection locked="0"/>
    </xf>
    <xf numFmtId="57" fontId="7" fillId="5" borderId="8" xfId="0" applyNumberFormat="1" applyFont="1" applyFill="1" applyBorder="1" applyAlignment="1" applyProtection="1">
      <alignment horizontal="right" vertical="center" wrapText="1"/>
      <protection locked="0"/>
    </xf>
    <xf numFmtId="57" fontId="7" fillId="5" borderId="6" xfId="0" applyNumberFormat="1" applyFont="1" applyFill="1" applyBorder="1" applyAlignment="1" applyProtection="1">
      <alignment horizontal="right" vertical="center" wrapText="1"/>
      <protection locked="0"/>
    </xf>
    <xf numFmtId="57" fontId="4" fillId="2" borderId="10" xfId="1" applyNumberFormat="1" applyFont="1" applyFill="1" applyBorder="1" applyAlignment="1">
      <alignment horizontal="center" vertical="center"/>
    </xf>
    <xf numFmtId="57" fontId="4" fillId="2" borderId="0" xfId="1" applyNumberFormat="1" applyFont="1" applyFill="1" applyBorder="1" applyAlignment="1">
      <alignment horizontal="centerContinuous" vertical="center" wrapText="1"/>
    </xf>
    <xf numFmtId="57" fontId="4" fillId="2" borderId="5" xfId="1" applyNumberFormat="1" applyFont="1" applyFill="1" applyBorder="1" applyAlignment="1">
      <alignment horizontal="center" vertical="center"/>
    </xf>
    <xf numFmtId="57" fontId="7" fillId="5" borderId="7" xfId="0" applyNumberFormat="1" applyFont="1" applyFill="1" applyBorder="1" applyAlignment="1" applyProtection="1">
      <alignment horizontal="right" vertical="center" wrapText="1"/>
      <protection locked="0"/>
    </xf>
    <xf numFmtId="57" fontId="7" fillId="5" borderId="8" xfId="0" applyNumberFormat="1" applyFont="1" applyFill="1" applyBorder="1" applyAlignment="1" applyProtection="1">
      <alignment horizontal="left" vertical="center" wrapText="1"/>
      <protection locked="0"/>
    </xf>
    <xf numFmtId="57" fontId="7" fillId="5" borderId="6" xfId="0" applyNumberFormat="1" applyFont="1" applyFill="1" applyBorder="1" applyAlignment="1" applyProtection="1">
      <alignment horizontal="left" vertical="center" wrapText="1"/>
      <protection locked="0"/>
    </xf>
    <xf numFmtId="57" fontId="4" fillId="2" borderId="2" xfId="1" applyNumberFormat="1" applyFont="1" applyFill="1" applyBorder="1" applyAlignment="1">
      <alignment horizontal="center" vertical="center"/>
    </xf>
    <xf numFmtId="0" fontId="7" fillId="5" borderId="9" xfId="0" applyFont="1" applyFill="1" applyBorder="1" applyAlignment="1" applyProtection="1">
      <alignment horizontal="left" vertical="center" wrapText="1"/>
      <protection locked="0"/>
    </xf>
    <xf numFmtId="38" fontId="4" fillId="2" borderId="1" xfId="1" applyFont="1" applyFill="1" applyBorder="1" applyAlignment="1">
      <alignment horizontal="center" vertical="center"/>
    </xf>
    <xf numFmtId="38" fontId="4" fillId="2" borderId="2" xfId="1" applyFont="1" applyFill="1" applyBorder="1" applyAlignment="1">
      <alignment horizontal="center" vertical="center"/>
    </xf>
    <xf numFmtId="38" fontId="4" fillId="0" borderId="4" xfId="1" applyFont="1" applyFill="1" applyBorder="1" applyAlignment="1">
      <alignment horizontal="center" vertical="top" wrapText="1"/>
    </xf>
    <xf numFmtId="38" fontId="6" fillId="3" borderId="4" xfId="1" applyFont="1" applyFill="1" applyBorder="1" applyAlignment="1">
      <alignment horizontal="center" vertical="top" wrapText="1"/>
    </xf>
    <xf numFmtId="0" fontId="7" fillId="0" borderId="4" xfId="1" applyNumberFormat="1" applyFont="1" applyFill="1" applyBorder="1" applyAlignment="1">
      <alignment horizontal="left" vertical="center" wrapText="1"/>
    </xf>
    <xf numFmtId="0" fontId="7" fillId="0" borderId="1" xfId="1" applyNumberFormat="1" applyFont="1" applyFill="1" applyBorder="1" applyAlignment="1">
      <alignment horizontal="left" vertical="center" wrapText="1"/>
    </xf>
    <xf numFmtId="38" fontId="4" fillId="2" borderId="8" xfId="1" applyFont="1" applyFill="1" applyBorder="1" applyAlignment="1">
      <alignment vertical="center"/>
    </xf>
    <xf numFmtId="38" fontId="7" fillId="5" borderId="4" xfId="1" applyFont="1" applyFill="1" applyBorder="1" applyAlignment="1" applyProtection="1">
      <alignment horizontal="left" vertical="center" wrapText="1"/>
      <protection locked="0"/>
    </xf>
    <xf numFmtId="38" fontId="7" fillId="5" borderId="1" xfId="1" applyFont="1" applyFill="1" applyBorder="1" applyAlignment="1" applyProtection="1">
      <alignment horizontal="left" vertical="center" wrapText="1"/>
      <protection locked="0"/>
    </xf>
    <xf numFmtId="12" fontId="7" fillId="0" borderId="4" xfId="1" applyNumberFormat="1" applyFont="1" applyFill="1" applyBorder="1" applyAlignment="1">
      <alignment horizontal="center" vertical="center" wrapText="1"/>
    </xf>
    <xf numFmtId="12" fontId="7" fillId="0" borderId="1" xfId="1" applyNumberFormat="1" applyFont="1" applyFill="1" applyBorder="1" applyAlignment="1">
      <alignment horizontal="center" vertical="center" wrapText="1"/>
    </xf>
    <xf numFmtId="38" fontId="4" fillId="2" borderId="8" xfId="1" applyFont="1" applyFill="1" applyBorder="1" applyAlignment="1">
      <alignment horizontal="center" vertical="center"/>
    </xf>
    <xf numFmtId="38" fontId="7" fillId="5" borderId="3" xfId="1" applyFont="1" applyFill="1" applyBorder="1" applyAlignment="1" applyProtection="1">
      <alignment horizontal="left" vertical="center" wrapText="1"/>
      <protection locked="0"/>
    </xf>
    <xf numFmtId="38" fontId="7" fillId="5" borderId="2" xfId="1" applyFont="1" applyFill="1" applyBorder="1" applyAlignment="1" applyProtection="1">
      <alignment horizontal="left" vertical="center" wrapText="1"/>
      <protection locked="0"/>
    </xf>
    <xf numFmtId="38" fontId="4" fillId="2" borderId="9" xfId="1" applyFont="1" applyFill="1" applyBorder="1" applyAlignment="1">
      <alignment horizontal="center" vertical="center"/>
    </xf>
    <xf numFmtId="38" fontId="4" fillId="2" borderId="6" xfId="1" applyFont="1" applyFill="1" applyBorder="1" applyAlignment="1">
      <alignment horizontal="center" vertical="center"/>
    </xf>
    <xf numFmtId="38" fontId="4" fillId="0" borderId="7" xfId="1" applyFont="1" applyFill="1" applyBorder="1" applyAlignment="1">
      <alignment horizontal="center" vertical="top" wrapText="1"/>
    </xf>
    <xf numFmtId="38" fontId="6" fillId="3" borderId="7" xfId="1" applyFont="1" applyFill="1" applyBorder="1" applyAlignment="1">
      <alignment horizontal="center" vertical="top" wrapText="1"/>
    </xf>
    <xf numFmtId="38" fontId="7" fillId="5" borderId="5" xfId="1" applyFont="1" applyFill="1" applyBorder="1" applyAlignment="1" applyProtection="1">
      <alignment horizontal="left" vertical="center" wrapText="1"/>
      <protection locked="0"/>
    </xf>
    <xf numFmtId="38" fontId="7" fillId="5" borderId="0" xfId="1" applyFont="1" applyFill="1" applyBorder="1" applyAlignment="1" applyProtection="1">
      <alignment horizontal="left" vertical="center" wrapText="1"/>
      <protection locked="0"/>
    </xf>
    <xf numFmtId="38" fontId="3" fillId="0" borderId="5" xfId="1" applyFont="1" applyBorder="1" applyAlignment="1">
      <alignment vertical="center"/>
    </xf>
    <xf numFmtId="176" fontId="4" fillId="2" borderId="9" xfId="0" applyNumberFormat="1" applyFont="1" applyFill="1" applyBorder="1" applyAlignment="1">
      <alignment horizontal="right" vertical="center"/>
    </xf>
    <xf numFmtId="38" fontId="4" fillId="0" borderId="7" xfId="1" applyFont="1" applyFill="1" applyBorder="1" applyAlignment="1">
      <alignment horizontal="right" vertical="top" wrapText="1"/>
    </xf>
    <xf numFmtId="38" fontId="6" fillId="3" borderId="7" xfId="1" applyFont="1" applyFill="1" applyBorder="1" applyAlignment="1">
      <alignment horizontal="right" vertical="top" wrapText="1"/>
    </xf>
    <xf numFmtId="177" fontId="7" fillId="5" borderId="7" xfId="1" applyNumberFormat="1" applyFont="1" applyFill="1" applyBorder="1" applyAlignment="1" applyProtection="1">
      <alignment vertical="center" wrapText="1"/>
      <protection locked="0"/>
    </xf>
    <xf numFmtId="177" fontId="7" fillId="5" borderId="8" xfId="1" applyNumberFormat="1" applyFont="1" applyFill="1" applyBorder="1" applyAlignment="1" applyProtection="1">
      <alignment vertical="center" wrapText="1"/>
      <protection locked="0"/>
    </xf>
    <xf numFmtId="177" fontId="7" fillId="5" borderId="6" xfId="1" applyNumberFormat="1" applyFont="1" applyFill="1" applyBorder="1" applyAlignment="1" applyProtection="1">
      <alignment vertical="center" wrapText="1"/>
      <protection locked="0"/>
    </xf>
    <xf numFmtId="38" fontId="4" fillId="2" borderId="6" xfId="1" applyFont="1" applyFill="1" applyBorder="1" applyAlignment="1">
      <alignment horizontal="center" vertical="center" wrapText="1"/>
    </xf>
    <xf numFmtId="40" fontId="4" fillId="2" borderId="8" xfId="1" applyNumberFormat="1" applyFont="1" applyFill="1" applyBorder="1" applyAlignment="1">
      <alignment horizontal="center" vertical="center"/>
    </xf>
    <xf numFmtId="177" fontId="7" fillId="0" borderId="7" xfId="1" applyNumberFormat="1" applyFont="1" applyFill="1" applyBorder="1" applyAlignment="1">
      <alignment vertical="center" wrapText="1"/>
    </xf>
    <xf numFmtId="177" fontId="7" fillId="0" borderId="9" xfId="1" applyNumberFormat="1" applyFont="1" applyFill="1" applyBorder="1" applyAlignment="1">
      <alignment vertical="center" wrapText="1"/>
    </xf>
    <xf numFmtId="40" fontId="4" fillId="2" borderId="6" xfId="1" applyNumberFormat="1" applyFont="1" applyFill="1" applyBorder="1" applyAlignment="1">
      <alignment horizontal="center" vertical="center" wrapText="1"/>
    </xf>
    <xf numFmtId="177" fontId="7" fillId="5" borderId="9" xfId="1" applyNumberFormat="1" applyFont="1" applyFill="1" applyBorder="1" applyAlignment="1" applyProtection="1">
      <alignment vertical="center" wrapText="1"/>
      <protection locked="0"/>
    </xf>
    <xf numFmtId="177" fontId="7" fillId="4" borderId="7" xfId="1" applyNumberFormat="1" applyFont="1" applyFill="1" applyBorder="1" applyAlignment="1">
      <alignment vertical="center" wrapText="1"/>
    </xf>
    <xf numFmtId="177" fontId="7" fillId="4" borderId="9" xfId="1" applyNumberFormat="1" applyFont="1" applyFill="1" applyBorder="1" applyAlignment="1">
      <alignment vertical="center" wrapText="1"/>
    </xf>
    <xf numFmtId="177" fontId="7" fillId="0" borderId="4" xfId="1" applyNumberFormat="1" applyFont="1" applyFill="1" applyBorder="1" applyAlignment="1">
      <alignment vertical="center" wrapText="1"/>
    </xf>
    <xf numFmtId="177" fontId="7" fillId="0" borderId="1" xfId="1" applyNumberFormat="1" applyFont="1" applyFill="1" applyBorder="1" applyAlignment="1">
      <alignment vertical="center" wrapText="1"/>
    </xf>
    <xf numFmtId="178" fontId="7" fillId="0" borderId="7" xfId="1" applyNumberFormat="1" applyFont="1" applyFill="1" applyBorder="1" applyAlignment="1">
      <alignment vertical="center" wrapText="1"/>
    </xf>
    <xf numFmtId="178" fontId="7" fillId="0" borderId="9" xfId="1" applyNumberFormat="1" applyFont="1" applyFill="1" applyBorder="1" applyAlignment="1">
      <alignment vertical="center" wrapText="1"/>
    </xf>
    <xf numFmtId="176" fontId="4" fillId="2" borderId="1" xfId="0" applyNumberFormat="1" applyFont="1" applyFill="1" applyBorder="1" applyAlignment="1">
      <alignment horizontal="right" vertical="center"/>
    </xf>
    <xf numFmtId="38" fontId="4" fillId="2" borderId="3" xfId="1" applyFont="1" applyFill="1" applyBorder="1" applyAlignment="1">
      <alignment horizontal="center" vertical="center"/>
    </xf>
    <xf numFmtId="38" fontId="4" fillId="0" borderId="4" xfId="1" applyFont="1" applyFill="1" applyBorder="1" applyAlignment="1">
      <alignment horizontal="right" vertical="top" wrapText="1"/>
    </xf>
    <xf numFmtId="38" fontId="6" fillId="3" borderId="4" xfId="1" applyFont="1" applyFill="1" applyBorder="1" applyAlignment="1">
      <alignment horizontal="right" vertical="top" wrapText="1"/>
    </xf>
    <xf numFmtId="177" fontId="7" fillId="5" borderId="4" xfId="1" applyNumberFormat="1" applyFont="1" applyFill="1" applyBorder="1" applyAlignment="1">
      <alignment vertical="center" wrapText="1"/>
    </xf>
    <xf numFmtId="177" fontId="7" fillId="5" borderId="3" xfId="1" applyNumberFormat="1" applyFont="1" applyFill="1" applyBorder="1" applyAlignment="1">
      <alignment vertical="center" wrapText="1"/>
    </xf>
    <xf numFmtId="177" fontId="7" fillId="5" borderId="2" xfId="1" applyNumberFormat="1" applyFont="1" applyFill="1" applyBorder="1" applyAlignment="1">
      <alignment vertical="center" wrapText="1"/>
    </xf>
    <xf numFmtId="177" fontId="7" fillId="5" borderId="7" xfId="1" applyNumberFormat="1" applyFont="1" applyFill="1" applyBorder="1" applyAlignment="1">
      <alignment vertical="center" wrapText="1"/>
    </xf>
    <xf numFmtId="177" fontId="7" fillId="5" borderId="8" xfId="1" applyNumberFormat="1" applyFont="1" applyFill="1" applyBorder="1" applyAlignment="1">
      <alignment vertical="center" wrapText="1"/>
    </xf>
    <xf numFmtId="177" fontId="7" fillId="5" borderId="6" xfId="1" applyNumberFormat="1" applyFont="1" applyFill="1" applyBorder="1" applyAlignment="1">
      <alignment vertical="center" wrapText="1"/>
    </xf>
    <xf numFmtId="57" fontId="3" fillId="0" borderId="0" xfId="1" applyNumberFormat="1" applyFont="1" applyBorder="1" applyAlignment="1">
      <alignment vertical="center"/>
    </xf>
    <xf numFmtId="0" fontId="4" fillId="2" borderId="8" xfId="0" applyFont="1" applyFill="1" applyBorder="1" applyAlignment="1">
      <alignment horizontal="right" vertical="center"/>
    </xf>
    <xf numFmtId="57" fontId="4" fillId="2" borderId="9" xfId="1" applyNumberFormat="1" applyFont="1" applyFill="1" applyBorder="1" applyAlignment="1">
      <alignment vertical="center"/>
    </xf>
    <xf numFmtId="57" fontId="4" fillId="2" borderId="6" xfId="1" applyNumberFormat="1" applyFont="1" applyFill="1" applyBorder="1" applyAlignment="1">
      <alignment horizontal="centerContinuous" vertical="center"/>
    </xf>
    <xf numFmtId="57" fontId="4" fillId="0" borderId="4" xfId="1" applyNumberFormat="1" applyFont="1" applyFill="1" applyBorder="1" applyAlignment="1">
      <alignment vertical="top" wrapText="1"/>
    </xf>
    <xf numFmtId="57" fontId="6" fillId="3" borderId="4" xfId="1" applyNumberFormat="1" applyFont="1" applyFill="1" applyBorder="1" applyAlignment="1">
      <alignment vertical="top" wrapText="1"/>
    </xf>
    <xf numFmtId="57" fontId="7" fillId="5" borderId="4" xfId="1" applyNumberFormat="1" applyFont="1" applyFill="1" applyBorder="1" applyAlignment="1">
      <alignment horizontal="left" vertical="center" wrapText="1"/>
    </xf>
    <xf numFmtId="57" fontId="7" fillId="5" borderId="3" xfId="1" applyNumberFormat="1" applyFont="1" applyFill="1" applyBorder="1" applyAlignment="1">
      <alignment horizontal="left" vertical="center" wrapText="1"/>
    </xf>
    <xf numFmtId="57" fontId="7" fillId="5" borderId="2" xfId="1" applyNumberFormat="1" applyFont="1" applyFill="1" applyBorder="1" applyAlignment="1">
      <alignment horizontal="left" vertical="center" wrapText="1"/>
    </xf>
    <xf numFmtId="38" fontId="4" fillId="2" borderId="11" xfId="1" applyFont="1" applyFill="1" applyBorder="1" applyAlignment="1">
      <alignment vertical="center"/>
    </xf>
    <xf numFmtId="38" fontId="4" fillId="2" borderId="12" xfId="1" applyFont="1" applyFill="1" applyBorder="1" applyAlignment="1">
      <alignment horizontal="centerContinuous" vertical="center"/>
    </xf>
    <xf numFmtId="0" fontId="4" fillId="2" borderId="13" xfId="0" applyFont="1" applyFill="1" applyBorder="1">
      <alignment vertical="center"/>
    </xf>
    <xf numFmtId="38" fontId="4" fillId="0" borderId="14" xfId="1" applyFont="1" applyFill="1" applyBorder="1" applyAlignment="1">
      <alignment vertical="top" wrapText="1"/>
    </xf>
    <xf numFmtId="38" fontId="6" fillId="3" borderId="14" xfId="1" applyFont="1" applyFill="1" applyBorder="1" applyAlignment="1">
      <alignment vertical="top" wrapText="1"/>
    </xf>
    <xf numFmtId="57" fontId="7" fillId="5" borderId="14" xfId="1" applyNumberFormat="1" applyFont="1" applyFill="1" applyBorder="1" applyAlignment="1">
      <alignment horizontal="left" vertical="center" wrapText="1"/>
    </xf>
    <xf numFmtId="57" fontId="7" fillId="5" borderId="13" xfId="1" applyNumberFormat="1" applyFont="1" applyFill="1" applyBorder="1" applyAlignment="1">
      <alignment horizontal="left" vertical="center" wrapText="1"/>
    </xf>
    <xf numFmtId="57" fontId="7" fillId="5" borderId="12" xfId="1" applyNumberFormat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/>
    </xf>
    <xf numFmtId="57" fontId="7" fillId="5" borderId="4" xfId="1" applyNumberFormat="1" applyFont="1" applyFill="1" applyBorder="1" applyAlignment="1" applyProtection="1">
      <alignment horizontal="left" vertical="center" wrapText="1"/>
      <protection locked="0"/>
    </xf>
    <xf numFmtId="57" fontId="7" fillId="5" borderId="3" xfId="1" applyNumberFormat="1" applyFont="1" applyFill="1" applyBorder="1" applyAlignment="1" applyProtection="1">
      <alignment horizontal="left" vertical="center" wrapText="1"/>
      <protection locked="0"/>
    </xf>
    <xf numFmtId="57" fontId="7" fillId="5" borderId="2" xfId="1" applyNumberFormat="1" applyFont="1" applyFill="1" applyBorder="1" applyAlignment="1" applyProtection="1">
      <alignment horizontal="left" vertical="center" wrapText="1"/>
      <protection locked="0"/>
    </xf>
    <xf numFmtId="38" fontId="5" fillId="0" borderId="0" xfId="1" applyFont="1" applyFill="1" applyAlignment="1">
      <alignment vertical="center"/>
    </xf>
    <xf numFmtId="38" fontId="4" fillId="3" borderId="4" xfId="1" applyFont="1" applyFill="1" applyBorder="1" applyAlignment="1">
      <alignment vertical="top" wrapText="1"/>
    </xf>
    <xf numFmtId="0" fontId="4" fillId="3" borderId="7" xfId="0" applyFont="1" applyFill="1" applyBorder="1" applyAlignment="1">
      <alignment horizontal="left" vertical="top" wrapText="1"/>
    </xf>
    <xf numFmtId="57" fontId="4" fillId="3" borderId="7" xfId="1" applyNumberFormat="1" applyFont="1" applyFill="1" applyBorder="1" applyAlignment="1">
      <alignment horizontal="center" vertical="top" wrapText="1"/>
    </xf>
    <xf numFmtId="0" fontId="7" fillId="5" borderId="8" xfId="0" applyFont="1" applyFill="1" applyBorder="1" applyAlignment="1" applyProtection="1">
      <alignment horizontal="right" vertical="center" wrapText="1"/>
      <protection locked="0"/>
    </xf>
    <xf numFmtId="38" fontId="4" fillId="3" borderId="4" xfId="1" applyFont="1" applyFill="1" applyBorder="1" applyAlignment="1">
      <alignment horizontal="center" vertical="top" wrapText="1"/>
    </xf>
    <xf numFmtId="38" fontId="4" fillId="3" borderId="7" xfId="1" applyFont="1" applyFill="1" applyBorder="1" applyAlignment="1">
      <alignment horizontal="center" vertical="top" wrapText="1"/>
    </xf>
    <xf numFmtId="38" fontId="4" fillId="3" borderId="7" xfId="1" applyFont="1" applyFill="1" applyBorder="1" applyAlignment="1">
      <alignment horizontal="right" vertical="top" wrapText="1"/>
    </xf>
    <xf numFmtId="38" fontId="4" fillId="3" borderId="4" xfId="1" applyFont="1" applyFill="1" applyBorder="1" applyAlignment="1">
      <alignment horizontal="right" vertical="top" wrapText="1"/>
    </xf>
    <xf numFmtId="57" fontId="4" fillId="3" borderId="4" xfId="1" applyNumberFormat="1" applyFont="1" applyFill="1" applyBorder="1" applyAlignment="1">
      <alignment vertical="top" wrapText="1"/>
    </xf>
    <xf numFmtId="38" fontId="4" fillId="3" borderId="14" xfId="1" applyFont="1" applyFill="1" applyBorder="1" applyAlignment="1">
      <alignment vertical="top" wrapText="1"/>
    </xf>
    <xf numFmtId="57" fontId="8" fillId="4" borderId="5" xfId="1" applyNumberFormat="1" applyFont="1" applyFill="1" applyBorder="1" applyAlignment="1">
      <alignment horizontal="left" vertical="center"/>
    </xf>
    <xf numFmtId="38" fontId="8" fillId="4" borderId="5" xfId="1" applyFont="1" applyFill="1" applyBorder="1" applyAlignment="1">
      <alignment horizontal="left" vertical="center"/>
    </xf>
    <xf numFmtId="176" fontId="4" fillId="2" borderId="9" xfId="0" applyNumberFormat="1" applyFont="1" applyFill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40" fontId="4" fillId="2" borderId="6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11"/>
  <sheetViews>
    <sheetView tabSelected="1" view="pageBreakPreview" zoomScaleSheetLayoutView="100" workbookViewId="0">
      <selection activeCell="I25" sqref="I25"/>
    </sheetView>
  </sheetViews>
  <sheetFormatPr defaultRowHeight="18.75" x14ac:dyDescent="0.4"/>
  <cols>
    <col min="3" max="6" width="8.625" hidden="1" customWidth="1"/>
    <col min="7" max="7" width="11.375" bestFit="1" customWidth="1"/>
    <col min="8" max="8" width="11.5" bestFit="1" customWidth="1"/>
    <col min="9" max="9" width="57.875" bestFit="1" customWidth="1"/>
    <col min="10" max="10" width="16.375" bestFit="1" customWidth="1"/>
    <col min="11" max="11" width="6.25" hidden="1" bestFit="1" customWidth="1"/>
    <col min="12" max="12" width="7.875" hidden="1" bestFit="1" customWidth="1"/>
    <col min="13" max="14" width="15.875" customWidth="1"/>
    <col min="15" max="15" width="16.75" customWidth="1"/>
    <col min="16" max="16" width="11.5" customWidth="1"/>
    <col min="17" max="17" width="11.375" bestFit="1" customWidth="1"/>
    <col min="18" max="18" width="17.25" customWidth="1"/>
    <col min="19" max="19" width="13.125" bestFit="1" customWidth="1"/>
    <col min="20" max="20" width="4.625" bestFit="1" customWidth="1"/>
    <col min="21" max="21" width="13.125" bestFit="1" customWidth="1"/>
    <col min="22" max="22" width="10.5" bestFit="1" customWidth="1"/>
    <col min="23" max="23" width="9.5" bestFit="1" customWidth="1"/>
    <col min="24" max="24" width="10.5" bestFit="1" customWidth="1"/>
    <col min="25" max="25" width="9.5" bestFit="1" customWidth="1"/>
    <col min="26" max="28" width="7.5" hidden="1" bestFit="1" customWidth="1"/>
    <col min="29" max="29" width="11.375" hidden="1" bestFit="1" customWidth="1"/>
    <col min="30" max="31" width="8.625" hidden="1" customWidth="1"/>
    <col min="32" max="32" width="11.375" customWidth="1"/>
    <col min="33" max="33" width="22.375" customWidth="1"/>
  </cols>
  <sheetData>
    <row r="1" spans="1:33" s="1" customFormat="1" ht="24" x14ac:dyDescent="0.4">
      <c r="A1" s="107"/>
      <c r="B1" s="118" t="s">
        <v>57</v>
      </c>
      <c r="C1" s="118"/>
      <c r="D1" s="118"/>
      <c r="E1" s="118"/>
      <c r="F1" s="118"/>
      <c r="G1" s="118"/>
      <c r="H1" s="118"/>
      <c r="I1" s="118"/>
      <c r="J1" s="118"/>
      <c r="K1" s="119" t="s">
        <v>56</v>
      </c>
      <c r="L1" s="119"/>
      <c r="M1" s="119"/>
      <c r="N1" s="119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C1" s="86"/>
    </row>
    <row r="2" spans="1:33" s="2" customFormat="1" x14ac:dyDescent="0.4">
      <c r="A2" s="6"/>
      <c r="B2" s="13"/>
      <c r="C2" s="21"/>
      <c r="D2" s="29"/>
      <c r="E2" s="21"/>
      <c r="F2" s="29"/>
      <c r="G2" s="13"/>
      <c r="H2" s="13"/>
      <c r="I2" s="37"/>
      <c r="J2" s="37"/>
      <c r="K2" s="37"/>
      <c r="L2" s="37"/>
      <c r="M2" s="6"/>
      <c r="N2" s="51"/>
      <c r="O2" s="58" t="s">
        <v>22</v>
      </c>
      <c r="P2" s="58" t="s">
        <v>26</v>
      </c>
      <c r="Q2" s="58" t="s">
        <v>29</v>
      </c>
      <c r="R2" s="58" t="s">
        <v>30</v>
      </c>
      <c r="S2" s="120" t="s">
        <v>23</v>
      </c>
      <c r="T2" s="121"/>
      <c r="U2" s="122"/>
      <c r="V2" s="58" t="s">
        <v>39</v>
      </c>
      <c r="W2" s="58" t="s">
        <v>8</v>
      </c>
      <c r="X2" s="58" t="s">
        <v>42</v>
      </c>
      <c r="Y2" s="58" t="s">
        <v>44</v>
      </c>
      <c r="Z2" s="76" t="s">
        <v>32</v>
      </c>
      <c r="AA2" s="58" t="s">
        <v>48</v>
      </c>
      <c r="AB2" s="58" t="s">
        <v>49</v>
      </c>
      <c r="AC2" s="58" t="s">
        <v>52</v>
      </c>
      <c r="AD2" s="88"/>
      <c r="AE2" s="95"/>
      <c r="AF2" s="6"/>
      <c r="AG2" s="6"/>
    </row>
    <row r="3" spans="1:33" s="2" customFormat="1" ht="36" x14ac:dyDescent="0.4">
      <c r="A3" s="7" t="s">
        <v>3</v>
      </c>
      <c r="B3" s="14" t="s">
        <v>1</v>
      </c>
      <c r="C3" s="22" t="s">
        <v>10</v>
      </c>
      <c r="D3" s="30"/>
      <c r="E3" s="22" t="s">
        <v>11</v>
      </c>
      <c r="F3" s="30"/>
      <c r="G3" s="35" t="s">
        <v>7</v>
      </c>
      <c r="H3" s="35" t="s">
        <v>13</v>
      </c>
      <c r="I3" s="38" t="s">
        <v>12</v>
      </c>
      <c r="J3" s="7" t="s">
        <v>14</v>
      </c>
      <c r="K3" s="7" t="s">
        <v>17</v>
      </c>
      <c r="L3" s="7" t="s">
        <v>18</v>
      </c>
      <c r="M3" s="38" t="s">
        <v>19</v>
      </c>
      <c r="N3" s="52" t="s">
        <v>20</v>
      </c>
      <c r="O3" s="52" t="s">
        <v>24</v>
      </c>
      <c r="P3" s="64" t="s">
        <v>5</v>
      </c>
      <c r="Q3" s="52" t="s">
        <v>21</v>
      </c>
      <c r="R3" s="68" t="s">
        <v>9</v>
      </c>
      <c r="S3" s="123" t="s">
        <v>33</v>
      </c>
      <c r="T3" s="124"/>
      <c r="U3" s="125"/>
      <c r="V3" s="52" t="s">
        <v>40</v>
      </c>
      <c r="W3" s="64" t="s">
        <v>28</v>
      </c>
      <c r="X3" s="64" t="s">
        <v>37</v>
      </c>
      <c r="Y3" s="64" t="s">
        <v>46</v>
      </c>
      <c r="Z3" s="7" t="s">
        <v>47</v>
      </c>
      <c r="AA3" s="64" t="s">
        <v>43</v>
      </c>
      <c r="AB3" s="64" t="s">
        <v>51</v>
      </c>
      <c r="AC3" s="64" t="s">
        <v>54</v>
      </c>
      <c r="AD3" s="89" t="s">
        <v>50</v>
      </c>
      <c r="AE3" s="96"/>
      <c r="AF3" s="38" t="s">
        <v>55</v>
      </c>
      <c r="AG3" s="38" t="s">
        <v>53</v>
      </c>
    </row>
    <row r="4" spans="1:33" s="2" customFormat="1" ht="12" x14ac:dyDescent="0.4">
      <c r="A4" s="8"/>
      <c r="B4" s="15"/>
      <c r="C4" s="23"/>
      <c r="D4" s="31"/>
      <c r="E4" s="23"/>
      <c r="F4" s="31"/>
      <c r="G4" s="23"/>
      <c r="H4" s="23"/>
      <c r="I4" s="8"/>
      <c r="J4" s="43"/>
      <c r="K4" s="43"/>
      <c r="L4" s="43"/>
      <c r="M4" s="48"/>
      <c r="N4" s="43"/>
      <c r="O4" s="48"/>
      <c r="P4" s="48"/>
      <c r="Q4" s="65"/>
      <c r="R4" s="65"/>
      <c r="S4" s="48" t="s">
        <v>34</v>
      </c>
      <c r="T4" s="48" t="s">
        <v>36</v>
      </c>
      <c r="U4" s="48" t="s">
        <v>38</v>
      </c>
      <c r="V4" s="48"/>
      <c r="W4" s="48"/>
      <c r="X4" s="48"/>
      <c r="Y4" s="48"/>
      <c r="Z4" s="77"/>
      <c r="AA4" s="48"/>
      <c r="AB4" s="48"/>
      <c r="AC4" s="87"/>
      <c r="AD4" s="43"/>
      <c r="AE4" s="97"/>
      <c r="AF4" s="103" t="s">
        <v>45</v>
      </c>
      <c r="AG4" s="8"/>
    </row>
    <row r="5" spans="1:33" s="3" customFormat="1" ht="12" x14ac:dyDescent="0.4">
      <c r="A5" s="9"/>
      <c r="B5" s="16"/>
      <c r="C5" s="24"/>
      <c r="D5" s="24"/>
      <c r="E5" s="24"/>
      <c r="F5" s="24"/>
      <c r="G5" s="24"/>
      <c r="H5" s="24"/>
      <c r="I5" s="39"/>
      <c r="J5" s="39"/>
      <c r="K5" s="39"/>
      <c r="L5" s="39"/>
      <c r="M5" s="9"/>
      <c r="N5" s="53"/>
      <c r="O5" s="59" t="s">
        <v>25</v>
      </c>
      <c r="P5" s="59" t="s">
        <v>25</v>
      </c>
      <c r="Q5" s="59" t="s">
        <v>25</v>
      </c>
      <c r="R5" s="59" t="s">
        <v>25</v>
      </c>
      <c r="S5" s="59" t="s">
        <v>25</v>
      </c>
      <c r="T5" s="59"/>
      <c r="U5" s="59"/>
      <c r="V5" s="59" t="s">
        <v>25</v>
      </c>
      <c r="W5" s="59" t="s">
        <v>25</v>
      </c>
      <c r="X5" s="59" t="s">
        <v>25</v>
      </c>
      <c r="Y5" s="59" t="s">
        <v>25</v>
      </c>
      <c r="Z5" s="78" t="s">
        <v>25</v>
      </c>
      <c r="AA5" s="59" t="s">
        <v>25</v>
      </c>
      <c r="AB5" s="59" t="s">
        <v>25</v>
      </c>
      <c r="AC5" s="59" t="s">
        <v>25</v>
      </c>
      <c r="AD5" s="90"/>
      <c r="AE5" s="98"/>
      <c r="AF5" s="9"/>
      <c r="AG5" s="9"/>
    </row>
    <row r="6" spans="1:33" s="3" customFormat="1" ht="12" x14ac:dyDescent="0.4">
      <c r="A6" s="108"/>
      <c r="B6" s="109"/>
      <c r="C6" s="110"/>
      <c r="D6" s="110"/>
      <c r="E6" s="110"/>
      <c r="F6" s="110"/>
      <c r="G6" s="110"/>
      <c r="H6" s="110"/>
      <c r="I6" s="112"/>
      <c r="J6" s="112"/>
      <c r="K6" s="112"/>
      <c r="L6" s="112"/>
      <c r="M6" s="108"/>
      <c r="N6" s="113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5"/>
      <c r="AA6" s="114"/>
      <c r="AB6" s="114"/>
      <c r="AC6" s="114"/>
      <c r="AD6" s="116"/>
      <c r="AE6" s="117"/>
      <c r="AF6" s="108"/>
      <c r="AG6" s="108"/>
    </row>
    <row r="7" spans="1:33" s="4" customFormat="1" ht="24.95" customHeight="1" x14ac:dyDescent="0.4">
      <c r="A7" s="11"/>
      <c r="B7" s="18" t="s">
        <v>77</v>
      </c>
      <c r="C7" s="26"/>
      <c r="D7" s="18"/>
      <c r="E7" s="32"/>
      <c r="F7" s="18"/>
      <c r="G7" s="18"/>
      <c r="H7" s="18" t="s">
        <v>2</v>
      </c>
      <c r="I7" s="41" t="s">
        <v>76</v>
      </c>
      <c r="J7" s="44" t="s">
        <v>16</v>
      </c>
      <c r="K7" s="46">
        <v>0.33333333333333331</v>
      </c>
      <c r="L7" s="46">
        <v>6</v>
      </c>
      <c r="M7" s="44"/>
      <c r="N7" s="18"/>
      <c r="O7" s="61"/>
      <c r="P7" s="61"/>
      <c r="Q7" s="66" t="str">
        <f>IF(O7-P7=0,"",O7-P7)</f>
        <v/>
      </c>
      <c r="R7" s="61"/>
      <c r="S7" s="61">
        <v>16500000</v>
      </c>
      <c r="T7" s="61" t="str">
        <f>IF(OR(S7=120000000,S7=60000000,S7=180000000,S7=905000,S7=16500000),"－","")</f>
        <v>－</v>
      </c>
      <c r="U7" s="70">
        <f>IFERROR(IF(T7="－",S7,S7*T7),"")</f>
        <v>16500000</v>
      </c>
      <c r="V7" s="72">
        <f>IF(MIN(R7,U7)=0,"",MIN(R7,U7))</f>
        <v>16500000</v>
      </c>
      <c r="W7" s="61">
        <f>V7/2</f>
        <v>8250000</v>
      </c>
      <c r="X7" s="74">
        <f t="array" ref="X7">IFERROR(_xlfn.IFS(L7=1,MIN(Q7,V7),L7=2,MIN(Q7,V7,W7),L7=4,MIN(MIN(Q7,V7)*K7,W7),L7=6,MIN(MIN(Q7,V7)*1/2,W7)),"")</f>
        <v>8250000</v>
      </c>
      <c r="Y7" s="66">
        <f t="array" ref="Y7">IFERROR(ROUNDDOWN(_xlfn.IFS(OR(L7=1,L7=2),X7*K7,L7=4,X7,L7=6,X7*2/3),-3),"")</f>
        <v>5500000</v>
      </c>
      <c r="Z7" s="80"/>
      <c r="AA7" s="83"/>
      <c r="AB7" s="72" t="str">
        <f>IFERROR(ROUNDDOWN(IF(#REF!=1,X7*K7,IF(#REF!=2,X7*K7,IF(#REF!=3,X7*2/3,IF(#REF!=4,X7,IF(#REF!=5,X7*1/2,""))))),-3),"")</f>
        <v/>
      </c>
      <c r="AC7" s="72" t="str">
        <f>IFERROR(AA7-AB7,"")</f>
        <v/>
      </c>
      <c r="AD7" s="92"/>
      <c r="AE7" s="100"/>
      <c r="AF7" s="104"/>
      <c r="AG7" s="44"/>
    </row>
    <row r="8" spans="1:33" s="4" customFormat="1" ht="24.95" customHeight="1" x14ac:dyDescent="0.4">
      <c r="A8" s="11"/>
      <c r="B8" s="19" t="s">
        <v>77</v>
      </c>
      <c r="C8" s="27"/>
      <c r="D8" s="19"/>
      <c r="E8" s="27"/>
      <c r="F8" s="33"/>
      <c r="G8" s="19"/>
      <c r="H8" s="18" t="s">
        <v>2</v>
      </c>
      <c r="I8" s="41" t="s">
        <v>76</v>
      </c>
      <c r="J8" s="44" t="s">
        <v>16</v>
      </c>
      <c r="K8" s="46">
        <v>0.33333333333333331</v>
      </c>
      <c r="L8" s="46">
        <v>6</v>
      </c>
      <c r="M8" s="49"/>
      <c r="N8" s="55"/>
      <c r="O8" s="62"/>
      <c r="P8" s="62"/>
      <c r="Q8" s="66" t="str">
        <f>IF(O8-P8=0,"",O8-P8)</f>
        <v/>
      </c>
      <c r="R8" s="62"/>
      <c r="S8" s="62">
        <v>16500000</v>
      </c>
      <c r="T8" s="61" t="str">
        <f>IF(OR(S8=120000000,S8=60000000,S8=180000000,S8=905000,S8=16500000),"－","")</f>
        <v>－</v>
      </c>
      <c r="U8" s="70">
        <f>IFERROR(IF(T8="－",S8,S8*T8),"")</f>
        <v>16500000</v>
      </c>
      <c r="V8" s="72">
        <f>IF(MIN(R8,U8)=0,"",MIN(R8,U8))</f>
        <v>16500000</v>
      </c>
      <c r="W8" s="61">
        <f>V8/2</f>
        <v>8250000</v>
      </c>
      <c r="X8" s="74">
        <f t="array" ref="X8">IFERROR(_xlfn.IFS(L8=1,MIN(Q8,V8),L8=2,MIN(Q8,V8,W8),L8=4,MIN(MIN(Q8,V8)*K8,W8),L8=6,MIN(MIN(Q8,V8)*1/2,W8)),"")</f>
        <v>8250000</v>
      </c>
      <c r="Y8" s="66">
        <f t="array" ref="Y8">IFERROR(ROUNDDOWN(_xlfn.IFS(OR(L8=1,L8=2),X8*K8,L8=4,X8,L8=6,X8*2/3),-3),"")</f>
        <v>5500000</v>
      </c>
      <c r="Z8" s="81"/>
      <c r="AA8" s="84"/>
      <c r="AB8" s="72" t="str">
        <f>IFERROR(ROUNDDOWN(IF(#REF!=1,X8*K8,IF(#REF!=2,X8*K8,IF(#REF!=3,X8*2/3,IF(#REF!=4,X8,IF(#REF!=5,X8*1/2,""))))),-3),"")</f>
        <v/>
      </c>
      <c r="AC8" s="72" t="str">
        <f>IFERROR(AA8-AB8,"")</f>
        <v/>
      </c>
      <c r="AD8" s="93"/>
      <c r="AE8" s="101"/>
      <c r="AF8" s="105"/>
      <c r="AG8" s="49"/>
    </row>
    <row r="9" spans="1:33" s="4" customFormat="1" ht="24.95" customHeight="1" x14ac:dyDescent="0.4">
      <c r="A9" s="11"/>
      <c r="B9" s="19" t="s">
        <v>77</v>
      </c>
      <c r="C9" s="111"/>
      <c r="D9" s="19"/>
      <c r="E9" s="27"/>
      <c r="F9" s="19"/>
      <c r="G9" s="19"/>
      <c r="H9" s="18" t="s">
        <v>2</v>
      </c>
      <c r="I9" s="41" t="s">
        <v>76</v>
      </c>
      <c r="J9" s="44" t="s">
        <v>16</v>
      </c>
      <c r="K9" s="46">
        <v>0.33333333333333331</v>
      </c>
      <c r="L9" s="46">
        <v>6</v>
      </c>
      <c r="M9" s="49"/>
      <c r="N9" s="55"/>
      <c r="O9" s="62"/>
      <c r="P9" s="62"/>
      <c r="Q9" s="66" t="str">
        <f>IF(O9-P9=0,"",O9-P9)</f>
        <v/>
      </c>
      <c r="R9" s="62"/>
      <c r="S9" s="62">
        <v>16500000</v>
      </c>
      <c r="T9" s="61" t="str">
        <f>IF(OR(S9=120000000,S9=60000000,S9=180000000,S9=905000,S9=16500000),"－","")</f>
        <v>－</v>
      </c>
      <c r="U9" s="70">
        <f>IFERROR(IF(T9="－",S9,S9*T9),"")</f>
        <v>16500000</v>
      </c>
      <c r="V9" s="72">
        <f>IF(MIN(R9,U9)=0,"",MIN(R9,U9))</f>
        <v>16500000</v>
      </c>
      <c r="W9" s="61">
        <f>V9/2</f>
        <v>8250000</v>
      </c>
      <c r="X9" s="74">
        <f t="array" ref="X9">IFERROR(_xlfn.IFS(L9=1,MIN(Q9,V9),L9=2,MIN(Q9,V9,W9),L9=4,MIN(MIN(Q9,V9)*K9,W9),L9=6,MIN(MIN(Q9,V9)*1/2,W9)),"")</f>
        <v>8250000</v>
      </c>
      <c r="Y9" s="66">
        <f t="array" ref="Y9">IFERROR(ROUNDDOWN(_xlfn.IFS(OR(L9=1,L9=2),X9*K9,L9=4,X9,L9=6,X9*2/3),-3),"")</f>
        <v>5500000</v>
      </c>
      <c r="Z9" s="81"/>
      <c r="AA9" s="84"/>
      <c r="AB9" s="72" t="str">
        <f>IFERROR(ROUNDDOWN(IF(#REF!=1,X9*K9,IF(#REF!=2,X9*K9,IF(#REF!=3,X9*2/3,IF(#REF!=4,X9,IF(#REF!=5,X9*1/2,""))))),-3),"")</f>
        <v/>
      </c>
      <c r="AC9" s="72" t="str">
        <f>IFERROR(AA9-AB9,"")</f>
        <v/>
      </c>
      <c r="AD9" s="93"/>
      <c r="AE9" s="101"/>
      <c r="AF9" s="105"/>
      <c r="AG9" s="44"/>
    </row>
    <row r="10" spans="1:33" s="4" customFormat="1" ht="24.95" customHeight="1" x14ac:dyDescent="0.4">
      <c r="A10" s="11"/>
      <c r="B10" s="19" t="s">
        <v>77</v>
      </c>
      <c r="C10" s="111"/>
      <c r="D10" s="19"/>
      <c r="E10" s="27"/>
      <c r="F10" s="19"/>
      <c r="G10" s="19"/>
      <c r="H10" s="18" t="s">
        <v>2</v>
      </c>
      <c r="I10" s="41" t="s">
        <v>76</v>
      </c>
      <c r="J10" s="44" t="s">
        <v>16</v>
      </c>
      <c r="K10" s="46">
        <v>0.33333333333333331</v>
      </c>
      <c r="L10" s="46">
        <v>6</v>
      </c>
      <c r="M10" s="49"/>
      <c r="N10" s="55"/>
      <c r="O10" s="62"/>
      <c r="P10" s="62"/>
      <c r="Q10" s="66" t="str">
        <f>IF(O10-P10=0,"",O10-P10)</f>
        <v/>
      </c>
      <c r="R10" s="62"/>
      <c r="S10" s="62">
        <v>16500000</v>
      </c>
      <c r="T10" s="61" t="str">
        <f>IF(OR(S10=120000000,S10=60000000,S10=180000000,S10=905000,S10=16500000),"－","")</f>
        <v>－</v>
      </c>
      <c r="U10" s="70">
        <f>IFERROR(IF(T10="－",S10,S10*T10),"")</f>
        <v>16500000</v>
      </c>
      <c r="V10" s="72">
        <f>IF(MIN(R10,U10)=0,"",MIN(R10,U10))</f>
        <v>16500000</v>
      </c>
      <c r="W10" s="61">
        <f>V10/2</f>
        <v>8250000</v>
      </c>
      <c r="X10" s="74">
        <f t="array" ref="X10">IFERROR(_xlfn.IFS(L10=1,MIN(Q10,V10),L10=2,MIN(Q10,V10,W10),L10=4,MIN(MIN(Q10,V10)*K10,W10),L10=6,MIN(MIN(Q10,V10)*1/2,W10)),"")</f>
        <v>8250000</v>
      </c>
      <c r="Y10" s="66">
        <f t="array" ref="Y10">IFERROR(ROUNDDOWN(_xlfn.IFS(OR(L10=1,L10=2),X10*K10,L10=4,X10,L10=6,X10*2/3),-3),"")</f>
        <v>5500000</v>
      </c>
      <c r="Z10" s="81"/>
      <c r="AA10" s="84"/>
      <c r="AB10" s="72" t="str">
        <f>IFERROR(ROUNDDOWN(IF(#REF!=1,X10*K10,IF(#REF!=2,X10*K10,IF(#REF!=3,X10*2/3,IF(#REF!=4,X10,IF(#REF!=5,X10*1/2,""))))),-3),"")</f>
        <v/>
      </c>
      <c r="AC10" s="72" t="str">
        <f>IFERROR(AA10-AB10,"")</f>
        <v/>
      </c>
      <c r="AD10" s="93"/>
      <c r="AE10" s="101"/>
      <c r="AF10" s="105"/>
      <c r="AG10" s="44"/>
    </row>
    <row r="11" spans="1:33" s="4" customFormat="1" ht="24.95" customHeight="1" x14ac:dyDescent="0.4">
      <c r="A11" s="11"/>
      <c r="B11" s="19" t="s">
        <v>77</v>
      </c>
      <c r="C11" s="27"/>
      <c r="D11" s="19"/>
      <c r="E11" s="27"/>
      <c r="F11" s="19"/>
      <c r="G11" s="19"/>
      <c r="H11" s="18" t="s">
        <v>2</v>
      </c>
      <c r="I11" s="41" t="s">
        <v>76</v>
      </c>
      <c r="J11" s="44" t="s">
        <v>16</v>
      </c>
      <c r="K11" s="46">
        <v>0.33333333333333331</v>
      </c>
      <c r="L11" s="46">
        <v>6</v>
      </c>
      <c r="M11" s="49"/>
      <c r="N11" s="55"/>
      <c r="O11" s="62"/>
      <c r="P11" s="62"/>
      <c r="Q11" s="66" t="str">
        <f>IF(O11-P11=0,"",O11-P11)</f>
        <v/>
      </c>
      <c r="R11" s="62"/>
      <c r="S11" s="62">
        <v>16500000</v>
      </c>
      <c r="T11" s="61" t="str">
        <f>IF(OR(S11=120000000,S11=60000000,S11=180000000,S11=905000,S11=16500000),"－","")</f>
        <v>－</v>
      </c>
      <c r="U11" s="70">
        <f>IFERROR(IF(T11="－",S11,S11*T11),"")</f>
        <v>16500000</v>
      </c>
      <c r="V11" s="72">
        <f>IF(MIN(R11,U11)=0,"",MIN(R11,U11))</f>
        <v>16500000</v>
      </c>
      <c r="W11" s="61">
        <f>V11/2</f>
        <v>8250000</v>
      </c>
      <c r="X11" s="74">
        <f t="array" ref="X11">IFERROR(_xlfn.IFS(L11=1,MIN(Q11,V11),L11=2,MIN(Q11,V11,W11),L11=4,MIN(MIN(Q11,V11)*K11,W11),L11=6,MIN(MIN(Q11,V11)*1/2,W11)),"")</f>
        <v>8250000</v>
      </c>
      <c r="Y11" s="66">
        <f t="array" ref="Y11">IFERROR(ROUNDDOWN(_xlfn.IFS(OR(L11=1,L11=2),X11*K11,L11=4,X11,L11=6,X11*2/3),-3),"")</f>
        <v>5500000</v>
      </c>
      <c r="Z11" s="81"/>
      <c r="AA11" s="84"/>
      <c r="AB11" s="72" t="str">
        <f>IFERROR(ROUNDDOWN(IF(#REF!=1,X11*K11,IF(#REF!=2,X11*K11,IF(#REF!=3,X11*2/3,IF(#REF!=4,X11,IF(#REF!=5,X11*1/2,""))))),-3),"")</f>
        <v/>
      </c>
      <c r="AC11" s="72" t="str">
        <f>IFERROR(AA11-AB11,"")</f>
        <v/>
      </c>
      <c r="AD11" s="93"/>
      <c r="AE11" s="101"/>
      <c r="AF11" s="105"/>
      <c r="AG11" s="49"/>
    </row>
  </sheetData>
  <mergeCells count="4">
    <mergeCell ref="B1:J1"/>
    <mergeCell ref="K1:N1"/>
    <mergeCell ref="S2:U2"/>
    <mergeCell ref="S3:U3"/>
  </mergeCells>
  <phoneticPr fontId="1" type="Hiragana"/>
  <dataValidations count="4">
    <dataValidation type="list" allowBlank="1" showInputMessage="1" showErrorMessage="1" sqref="H7:H11" xr:uid="{00000000-0002-0000-0100-000000000000}">
      <formula1>交付の対象</formula1>
    </dataValidation>
    <dataValidation type="list" allowBlank="1" showInputMessage="1" showErrorMessage="1" sqref="J7:J11" xr:uid="{00000000-0002-0000-0100-000001000000}">
      <formula1>INDIRECT(I7)</formula1>
    </dataValidation>
    <dataValidation type="list" allowBlank="1" showInputMessage="1" showErrorMessage="1" sqref="S7:S11" xr:uid="{00000000-0002-0000-0100-000002000000}">
      <formula1>INDIRECT(J7)</formula1>
    </dataValidation>
    <dataValidation type="list" allowBlank="1" showInputMessage="1" showErrorMessage="1" sqref="K1:N1" xr:uid="{00000000-0002-0000-0100-000003000000}">
      <formula1>"事業計画総括表,交付申請総括表,実績報告総括表"</formula1>
    </dataValidation>
  </dataValidations>
  <pageMargins left="0.7" right="0.7" top="0.75" bottom="0.75" header="0.3" footer="0.3"/>
  <pageSetup paperSize="8" scale="5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2"/>
  <sheetViews>
    <sheetView view="pageBreakPreview" zoomScaleSheetLayoutView="100" workbookViewId="0">
      <selection activeCell="I23" sqref="I23"/>
    </sheetView>
  </sheetViews>
  <sheetFormatPr defaultRowHeight="18.75" x14ac:dyDescent="0.4"/>
  <cols>
    <col min="3" max="6" width="8.625" hidden="1" customWidth="1"/>
    <col min="7" max="7" width="11.375" bestFit="1" customWidth="1"/>
    <col min="8" max="8" width="11.5" bestFit="1" customWidth="1"/>
    <col min="9" max="9" width="57.875" bestFit="1" customWidth="1"/>
    <col min="10" max="10" width="21.375" bestFit="1" customWidth="1"/>
    <col min="11" max="11" width="6.25" bestFit="1" customWidth="1"/>
    <col min="12" max="12" width="7.875" bestFit="1" customWidth="1"/>
    <col min="13" max="13" width="16.375" bestFit="1" customWidth="1"/>
    <col min="14" max="14" width="21.375" bestFit="1" customWidth="1"/>
    <col min="15" max="15" width="11.5" bestFit="1" customWidth="1"/>
    <col min="16" max="16" width="7.5" bestFit="1" customWidth="1"/>
    <col min="17" max="18" width="11.5" bestFit="1" customWidth="1"/>
    <col min="19" max="19" width="13.125" bestFit="1" customWidth="1"/>
    <col min="20" max="20" width="4.625" bestFit="1" customWidth="1"/>
    <col min="21" max="21" width="13.125" bestFit="1" customWidth="1"/>
    <col min="22" max="22" width="11.5" bestFit="1" customWidth="1"/>
    <col min="23" max="23" width="10.5" bestFit="1" customWidth="1"/>
    <col min="24" max="24" width="11.5" bestFit="1" customWidth="1"/>
    <col min="25" max="25" width="10.5" bestFit="1" customWidth="1"/>
    <col min="26" max="28" width="7.5" hidden="1" bestFit="1" customWidth="1"/>
    <col min="29" max="29" width="11.375" hidden="1" bestFit="1" customWidth="1"/>
    <col min="30" max="31" width="8.625" hidden="1" customWidth="1"/>
    <col min="32" max="32" width="8.25" bestFit="1" customWidth="1"/>
    <col min="33" max="33" width="14.375" bestFit="1" customWidth="1"/>
  </cols>
  <sheetData>
    <row r="1" spans="1:33" s="1" customFormat="1" ht="24" x14ac:dyDescent="0.4">
      <c r="A1" s="5"/>
      <c r="B1" s="118" t="s">
        <v>27</v>
      </c>
      <c r="C1" s="118"/>
      <c r="D1" s="118"/>
      <c r="E1" s="118"/>
      <c r="F1" s="118"/>
      <c r="G1" s="118"/>
      <c r="H1" s="118"/>
      <c r="I1" s="118"/>
      <c r="J1" s="118"/>
      <c r="K1" s="119" t="s">
        <v>56</v>
      </c>
      <c r="L1" s="119"/>
      <c r="M1" s="119"/>
      <c r="N1" s="119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C1" s="86"/>
    </row>
    <row r="2" spans="1:33" s="2" customFormat="1" x14ac:dyDescent="0.4">
      <c r="A2" s="6"/>
      <c r="B2" s="13"/>
      <c r="C2" s="21"/>
      <c r="D2" s="29"/>
      <c r="E2" s="21"/>
      <c r="F2" s="29"/>
      <c r="G2" s="13"/>
      <c r="H2" s="13"/>
      <c r="I2" s="37"/>
      <c r="J2" s="37"/>
      <c r="K2" s="37"/>
      <c r="L2" s="37"/>
      <c r="M2" s="6"/>
      <c r="N2" s="51"/>
      <c r="O2" s="58" t="s">
        <v>22</v>
      </c>
      <c r="P2" s="58" t="s">
        <v>26</v>
      </c>
      <c r="Q2" s="58" t="s">
        <v>29</v>
      </c>
      <c r="R2" s="58" t="s">
        <v>30</v>
      </c>
      <c r="S2" s="120" t="s">
        <v>23</v>
      </c>
      <c r="T2" s="121"/>
      <c r="U2" s="122"/>
      <c r="V2" s="58" t="s">
        <v>39</v>
      </c>
      <c r="W2" s="58" t="s">
        <v>8</v>
      </c>
      <c r="X2" s="58" t="s">
        <v>42</v>
      </c>
      <c r="Y2" s="58" t="s">
        <v>44</v>
      </c>
      <c r="Z2" s="76" t="s">
        <v>32</v>
      </c>
      <c r="AA2" s="58" t="s">
        <v>48</v>
      </c>
      <c r="AB2" s="58" t="s">
        <v>49</v>
      </c>
      <c r="AC2" s="58" t="s">
        <v>52</v>
      </c>
      <c r="AD2" s="88"/>
      <c r="AE2" s="95"/>
      <c r="AF2" s="6"/>
      <c r="AG2" s="6"/>
    </row>
    <row r="3" spans="1:33" s="2" customFormat="1" ht="48" x14ac:dyDescent="0.4">
      <c r="A3" s="7" t="s">
        <v>3</v>
      </c>
      <c r="B3" s="14" t="s">
        <v>1</v>
      </c>
      <c r="C3" s="22" t="s">
        <v>10</v>
      </c>
      <c r="D3" s="30"/>
      <c r="E3" s="22" t="s">
        <v>11</v>
      </c>
      <c r="F3" s="30"/>
      <c r="G3" s="35" t="s">
        <v>7</v>
      </c>
      <c r="H3" s="35" t="s">
        <v>13</v>
      </c>
      <c r="I3" s="38" t="s">
        <v>12</v>
      </c>
      <c r="J3" s="7" t="s">
        <v>14</v>
      </c>
      <c r="K3" s="7" t="s">
        <v>17</v>
      </c>
      <c r="L3" s="7" t="s">
        <v>18</v>
      </c>
      <c r="M3" s="38" t="s">
        <v>19</v>
      </c>
      <c r="N3" s="52" t="s">
        <v>20</v>
      </c>
      <c r="O3" s="52" t="s">
        <v>24</v>
      </c>
      <c r="P3" s="64" t="s">
        <v>5</v>
      </c>
      <c r="Q3" s="52" t="s">
        <v>21</v>
      </c>
      <c r="R3" s="68" t="s">
        <v>9</v>
      </c>
      <c r="S3" s="123" t="s">
        <v>33</v>
      </c>
      <c r="T3" s="124"/>
      <c r="U3" s="125"/>
      <c r="V3" s="52" t="s">
        <v>40</v>
      </c>
      <c r="W3" s="64" t="s">
        <v>28</v>
      </c>
      <c r="X3" s="64" t="s">
        <v>37</v>
      </c>
      <c r="Y3" s="64" t="s">
        <v>46</v>
      </c>
      <c r="Z3" s="7" t="s">
        <v>47</v>
      </c>
      <c r="AA3" s="64" t="s">
        <v>43</v>
      </c>
      <c r="AB3" s="64" t="s">
        <v>51</v>
      </c>
      <c r="AC3" s="64" t="s">
        <v>54</v>
      </c>
      <c r="AD3" s="89" t="s">
        <v>50</v>
      </c>
      <c r="AE3" s="96"/>
      <c r="AF3" s="38" t="s">
        <v>55</v>
      </c>
      <c r="AG3" s="38" t="s">
        <v>53</v>
      </c>
    </row>
    <row r="4" spans="1:33" s="2" customFormat="1" ht="12" x14ac:dyDescent="0.4">
      <c r="A4" s="8"/>
      <c r="B4" s="15"/>
      <c r="C4" s="23"/>
      <c r="D4" s="31"/>
      <c r="E4" s="23"/>
      <c r="F4" s="31"/>
      <c r="G4" s="23"/>
      <c r="H4" s="23"/>
      <c r="I4" s="8"/>
      <c r="J4" s="43"/>
      <c r="K4" s="43"/>
      <c r="L4" s="43"/>
      <c r="M4" s="48"/>
      <c r="N4" s="43"/>
      <c r="O4" s="48"/>
      <c r="P4" s="48"/>
      <c r="Q4" s="65"/>
      <c r="R4" s="65"/>
      <c r="S4" s="48" t="s">
        <v>34</v>
      </c>
      <c r="T4" s="48" t="s">
        <v>36</v>
      </c>
      <c r="U4" s="48" t="s">
        <v>38</v>
      </c>
      <c r="V4" s="48"/>
      <c r="W4" s="48"/>
      <c r="X4" s="48"/>
      <c r="Y4" s="48"/>
      <c r="Z4" s="77"/>
      <c r="AA4" s="48"/>
      <c r="AB4" s="48"/>
      <c r="AC4" s="87"/>
      <c r="AD4" s="43"/>
      <c r="AE4" s="97"/>
      <c r="AF4" s="103" t="s">
        <v>45</v>
      </c>
      <c r="AG4" s="8"/>
    </row>
    <row r="5" spans="1:33" s="3" customFormat="1" ht="12" x14ac:dyDescent="0.4">
      <c r="A5" s="9"/>
      <c r="B5" s="16"/>
      <c r="C5" s="24"/>
      <c r="D5" s="24"/>
      <c r="E5" s="24"/>
      <c r="F5" s="24"/>
      <c r="G5" s="24"/>
      <c r="H5" s="24"/>
      <c r="I5" s="39"/>
      <c r="J5" s="39"/>
      <c r="K5" s="39"/>
      <c r="L5" s="39"/>
      <c r="M5" s="9"/>
      <c r="N5" s="53"/>
      <c r="O5" s="59" t="s">
        <v>25</v>
      </c>
      <c r="P5" s="59" t="s">
        <v>25</v>
      </c>
      <c r="Q5" s="59" t="s">
        <v>25</v>
      </c>
      <c r="R5" s="59" t="s">
        <v>25</v>
      </c>
      <c r="S5" s="59" t="s">
        <v>25</v>
      </c>
      <c r="T5" s="59"/>
      <c r="U5" s="59"/>
      <c r="V5" s="59" t="s">
        <v>25</v>
      </c>
      <c r="W5" s="59" t="s">
        <v>25</v>
      </c>
      <c r="X5" s="59" t="s">
        <v>25</v>
      </c>
      <c r="Y5" s="59" t="s">
        <v>25</v>
      </c>
      <c r="Z5" s="78" t="s">
        <v>25</v>
      </c>
      <c r="AA5" s="59" t="s">
        <v>25</v>
      </c>
      <c r="AB5" s="59" t="s">
        <v>25</v>
      </c>
      <c r="AC5" s="59" t="s">
        <v>25</v>
      </c>
      <c r="AD5" s="90"/>
      <c r="AE5" s="98"/>
      <c r="AF5" s="9"/>
      <c r="AG5" s="9"/>
    </row>
    <row r="6" spans="1:33" s="3" customFormat="1" ht="12" x14ac:dyDescent="0.4">
      <c r="A6" s="10"/>
      <c r="B6" s="17"/>
      <c r="C6" s="25"/>
      <c r="D6" s="25"/>
      <c r="E6" s="25"/>
      <c r="F6" s="25"/>
      <c r="G6" s="25"/>
      <c r="H6" s="25"/>
      <c r="I6" s="40"/>
      <c r="J6" s="40"/>
      <c r="K6" s="40"/>
      <c r="L6" s="40"/>
      <c r="M6" s="10"/>
      <c r="N6" s="54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79"/>
      <c r="AA6" s="60"/>
      <c r="AB6" s="60"/>
      <c r="AC6" s="60"/>
      <c r="AD6" s="91"/>
      <c r="AE6" s="99"/>
      <c r="AF6" s="10"/>
      <c r="AG6" s="10"/>
    </row>
    <row r="7" spans="1:33" s="4" customFormat="1" ht="24.95" customHeight="1" x14ac:dyDescent="0.4">
      <c r="A7" s="11">
        <v>1</v>
      </c>
      <c r="B7" s="18" t="s">
        <v>58</v>
      </c>
      <c r="C7" s="26"/>
      <c r="D7" s="18"/>
      <c r="E7" s="32"/>
      <c r="F7" s="18"/>
      <c r="G7" s="18" t="s">
        <v>58</v>
      </c>
      <c r="H7" s="18" t="s">
        <v>59</v>
      </c>
      <c r="I7" s="41" t="s">
        <v>74</v>
      </c>
      <c r="J7" s="44" t="s">
        <v>35</v>
      </c>
      <c r="K7" s="46">
        <v>0.5</v>
      </c>
      <c r="L7" s="46">
        <v>1</v>
      </c>
      <c r="M7" s="44" t="s">
        <v>62</v>
      </c>
      <c r="N7" s="18" t="s">
        <v>68</v>
      </c>
      <c r="O7" s="61">
        <v>82000000</v>
      </c>
      <c r="P7" s="61">
        <v>0</v>
      </c>
      <c r="Q7" s="66">
        <f t="shared" ref="Q7:Q12" si="0">IF(O7-P7=0,"",O7-P7)</f>
        <v>82000000</v>
      </c>
      <c r="R7" s="61">
        <v>82000000</v>
      </c>
      <c r="S7" s="61">
        <v>120000000</v>
      </c>
      <c r="T7" s="61" t="str">
        <f>IF(OR(S7=120000000,S7=60000000,S7=180000000,S7=905000,S7=16500000),"－","")</f>
        <v>－</v>
      </c>
      <c r="U7" s="70">
        <f t="shared" ref="U7:U12" si="1">IFERROR(IF(T7="－",S7,S7*T7),"")</f>
        <v>120000000</v>
      </c>
      <c r="V7" s="72">
        <f t="shared" ref="V7:V12" si="2">IF(MIN(R7,U7)=0,"",MIN(R7,U7))</f>
        <v>82000000</v>
      </c>
      <c r="W7" s="61" t="str">
        <f>IF(L7=1,"－","")</f>
        <v>－</v>
      </c>
      <c r="X7" s="74">
        <f t="array" ref="X7">IFERROR(_xlfn.IFS(L7=1,MIN(Q7,V7),L7=2,MIN(Q7,V7,W7),L7=4,MIN(MIN(Q7,V7)*K7,W7),L7=6,MIN(MIN(Q7,V7)*1/2,W7)),"")</f>
        <v>82000000</v>
      </c>
      <c r="Y7" s="66">
        <f t="array" ref="Y7">IFERROR(ROUNDDOWN(_xlfn.IFS(OR(L7=1,L7=2),X7*K7,L7=4,X7,L7=6,X7*2/3),-3),"")</f>
        <v>41000000</v>
      </c>
      <c r="Z7" s="80"/>
      <c r="AA7" s="83"/>
      <c r="AB7" s="72" t="str">
        <f>IFERROR(ROUNDDOWN(IF(#REF!=1,X7*K7,IF(#REF!=2,X7*K7,IF(#REF!=3,X7*2/3,IF(#REF!=4,X7,IF(#REF!=5,X7*1/2,""))))),-3),"")</f>
        <v/>
      </c>
      <c r="AC7" s="72" t="str">
        <f t="shared" ref="AC7:AC12" si="3">IFERROR(AA7-AB7,"")</f>
        <v/>
      </c>
      <c r="AD7" s="92"/>
      <c r="AE7" s="100"/>
      <c r="AF7" s="104" t="s">
        <v>70</v>
      </c>
      <c r="AG7" s="44" t="s">
        <v>72</v>
      </c>
    </row>
    <row r="8" spans="1:33" s="4" customFormat="1" ht="24.95" customHeight="1" x14ac:dyDescent="0.4">
      <c r="A8" s="11">
        <v>2</v>
      </c>
      <c r="B8" s="19" t="s">
        <v>4</v>
      </c>
      <c r="C8" s="27"/>
      <c r="D8" s="19"/>
      <c r="E8" s="27"/>
      <c r="F8" s="33"/>
      <c r="G8" s="19" t="s">
        <v>0</v>
      </c>
      <c r="H8" s="18" t="s">
        <v>60</v>
      </c>
      <c r="I8" s="41" t="s">
        <v>74</v>
      </c>
      <c r="J8" s="44" t="s">
        <v>35</v>
      </c>
      <c r="K8" s="46">
        <v>0.5</v>
      </c>
      <c r="L8" s="46">
        <v>4</v>
      </c>
      <c r="M8" s="49" t="s">
        <v>63</v>
      </c>
      <c r="N8" s="55" t="s">
        <v>69</v>
      </c>
      <c r="O8" s="62">
        <v>130000000</v>
      </c>
      <c r="P8" s="62">
        <v>0</v>
      </c>
      <c r="Q8" s="66">
        <f t="shared" si="0"/>
        <v>130000000</v>
      </c>
      <c r="R8" s="62">
        <v>130000000</v>
      </c>
      <c r="S8" s="62">
        <v>180000000</v>
      </c>
      <c r="T8" s="61" t="str">
        <f>IF(OR(S8=120000000,S8=60000000,S8=180000000,S8=905000,S8=16500000),"－","")</f>
        <v>－</v>
      </c>
      <c r="U8" s="70">
        <f t="shared" si="1"/>
        <v>180000000</v>
      </c>
      <c r="V8" s="72">
        <f t="shared" si="2"/>
        <v>130000000</v>
      </c>
      <c r="W8" s="61">
        <v>55000000</v>
      </c>
      <c r="X8" s="74">
        <f t="array" ref="X8">IFERROR(_xlfn.IFS(L8=1,MIN(Q8,V8),L8=2,MIN(Q8,V8,W8),L8=4,MIN(MIN(Q8,V8)*K8,W8),L8=6,MIN(MIN(Q8,V8)*1/2,W8)),"")</f>
        <v>55000000</v>
      </c>
      <c r="Y8" s="66">
        <f t="array" ref="Y8">IFERROR(ROUNDDOWN(_xlfn.IFS(OR(L8=1,L8=2),X8*K8,L8=4,X8,L8=6,X8*2/3),-3),"")</f>
        <v>55000000</v>
      </c>
      <c r="Z8" s="81"/>
      <c r="AA8" s="84"/>
      <c r="AB8" s="72" t="str">
        <f>IFERROR(ROUNDDOWN(IF(#REF!=1,X8*K8,IF(#REF!=2,X8*K8,IF(#REF!=3,X8*2/3,IF(#REF!=4,X8,IF(#REF!=5,X8*1/2,""))))),-3),"")</f>
        <v/>
      </c>
      <c r="AC8" s="72" t="str">
        <f t="shared" si="3"/>
        <v/>
      </c>
      <c r="AD8" s="93"/>
      <c r="AE8" s="101"/>
      <c r="AF8" s="105" t="s">
        <v>71</v>
      </c>
      <c r="AG8" s="49" t="s">
        <v>73</v>
      </c>
    </row>
    <row r="9" spans="1:33" s="4" customFormat="1" ht="24.95" customHeight="1" x14ac:dyDescent="0.4">
      <c r="A9" s="11">
        <v>3</v>
      </c>
      <c r="B9" s="18" t="s">
        <v>58</v>
      </c>
      <c r="C9" s="26"/>
      <c r="D9" s="18"/>
      <c r="E9" s="32"/>
      <c r="F9" s="18"/>
      <c r="G9" s="18" t="s">
        <v>58</v>
      </c>
      <c r="H9" s="18" t="s">
        <v>15</v>
      </c>
      <c r="I9" s="41" t="s">
        <v>75</v>
      </c>
      <c r="J9" s="44" t="s">
        <v>61</v>
      </c>
      <c r="K9" s="46">
        <v>0.5</v>
      </c>
      <c r="L9" s="46">
        <v>1</v>
      </c>
      <c r="M9" s="44" t="s">
        <v>64</v>
      </c>
      <c r="N9" s="18" t="s">
        <v>68</v>
      </c>
      <c r="O9" s="62">
        <v>20000000</v>
      </c>
      <c r="P9" s="62">
        <v>0</v>
      </c>
      <c r="Q9" s="66">
        <f t="shared" si="0"/>
        <v>20000000</v>
      </c>
      <c r="R9" s="62">
        <v>20000000</v>
      </c>
      <c r="S9" s="62">
        <v>9350000</v>
      </c>
      <c r="T9" s="61">
        <v>2</v>
      </c>
      <c r="U9" s="70">
        <f t="shared" si="1"/>
        <v>18700000</v>
      </c>
      <c r="V9" s="72">
        <f t="shared" si="2"/>
        <v>18700000</v>
      </c>
      <c r="W9" s="61" t="str">
        <f>IF(L9=1,"－","")</f>
        <v>－</v>
      </c>
      <c r="X9" s="74">
        <f t="array" ref="X9">IFERROR(_xlfn.IFS(L9=1,MIN(Q9,V9),L9=2,MIN(Q9,V9,W9),L9=4,MIN(MIN(Q9,V9)*K9,W9),L9=6,MIN(MIN(Q9,V9)*1/2,W9)),"")</f>
        <v>18700000</v>
      </c>
      <c r="Y9" s="66">
        <f t="array" ref="Y9">IFERROR(ROUNDDOWN(_xlfn.IFS(OR(L9=1,L9=2),X9*K9,L9=4,X9,L9=6,X9*2/3),-3),"")</f>
        <v>9350000</v>
      </c>
      <c r="Z9" s="81"/>
      <c r="AA9" s="84"/>
      <c r="AB9" s="72" t="str">
        <f>IFERROR(ROUNDDOWN(IF(#REF!=1,X9*K9,IF(#REF!=2,X9*K9,IF(#REF!=3,X9*2/3,IF(#REF!=4,X9,IF(#REF!=5,X9*1/2,""))))),-3),"")</f>
        <v/>
      </c>
      <c r="AC9" s="72" t="str">
        <f t="shared" si="3"/>
        <v/>
      </c>
      <c r="AD9" s="93"/>
      <c r="AE9" s="101"/>
      <c r="AF9" s="104" t="s">
        <v>70</v>
      </c>
      <c r="AG9" s="44" t="s">
        <v>72</v>
      </c>
    </row>
    <row r="10" spans="1:33" s="4" customFormat="1" ht="24.95" customHeight="1" x14ac:dyDescent="0.4">
      <c r="A10" s="11">
        <v>4</v>
      </c>
      <c r="B10" s="19" t="s">
        <v>4</v>
      </c>
      <c r="C10" s="27"/>
      <c r="D10" s="19"/>
      <c r="E10" s="27"/>
      <c r="F10" s="33"/>
      <c r="G10" s="19" t="s">
        <v>0</v>
      </c>
      <c r="H10" s="18" t="s">
        <v>6</v>
      </c>
      <c r="I10" s="41" t="s">
        <v>75</v>
      </c>
      <c r="J10" s="44" t="s">
        <v>41</v>
      </c>
      <c r="K10" s="46">
        <v>0.5</v>
      </c>
      <c r="L10" s="46">
        <v>2</v>
      </c>
      <c r="M10" s="49" t="s">
        <v>65</v>
      </c>
      <c r="N10" s="55" t="s">
        <v>69</v>
      </c>
      <c r="O10" s="62">
        <v>400000</v>
      </c>
      <c r="P10" s="62">
        <v>40000</v>
      </c>
      <c r="Q10" s="66">
        <f t="shared" si="0"/>
        <v>360000</v>
      </c>
      <c r="R10" s="62">
        <v>360000</v>
      </c>
      <c r="S10" s="62">
        <v>51400</v>
      </c>
      <c r="T10" s="61">
        <v>7</v>
      </c>
      <c r="U10" s="70">
        <f t="shared" si="1"/>
        <v>359800</v>
      </c>
      <c r="V10" s="72">
        <f t="shared" si="2"/>
        <v>359800</v>
      </c>
      <c r="W10" s="61">
        <v>325000</v>
      </c>
      <c r="X10" s="74">
        <f t="array" ref="X10">IFERROR(_xlfn.IFS(L10=1,MIN(Q10,V10),L10=2,MIN(Q10,V10,W10),L10=4,MIN(MIN(Q10,V10)*K10,W10),L10=6,MIN(MIN(Q10,V10)*1/2,W10)),"")</f>
        <v>325000</v>
      </c>
      <c r="Y10" s="66">
        <f t="array" ref="Y10">IFERROR(ROUNDDOWN(_xlfn.IFS(OR(L10=1,L10=2),X10*K10,L10=4,X10,L10=6,X10*2/3),-3),"")</f>
        <v>162000</v>
      </c>
      <c r="Z10" s="81"/>
      <c r="AA10" s="84"/>
      <c r="AB10" s="72" t="str">
        <f>IFERROR(ROUNDDOWN(IF(#REF!=1,X10*K10,IF(#REF!=2,X10*K10,IF(#REF!=3,X10*2/3,IF(#REF!=4,X10,IF(#REF!=5,X10*1/2,""))))),-3),"")</f>
        <v/>
      </c>
      <c r="AC10" s="72" t="str">
        <f t="shared" si="3"/>
        <v/>
      </c>
      <c r="AD10" s="93"/>
      <c r="AE10" s="101"/>
      <c r="AF10" s="105" t="s">
        <v>71</v>
      </c>
      <c r="AG10" s="49" t="s">
        <v>73</v>
      </c>
    </row>
    <row r="11" spans="1:33" s="4" customFormat="1" ht="24.95" customHeight="1" x14ac:dyDescent="0.4">
      <c r="A11" s="11">
        <v>5</v>
      </c>
      <c r="B11" s="18" t="s">
        <v>58</v>
      </c>
      <c r="C11" s="26"/>
      <c r="D11" s="18"/>
      <c r="E11" s="32"/>
      <c r="F11" s="18"/>
      <c r="G11" s="18" t="s">
        <v>58</v>
      </c>
      <c r="H11" s="18" t="s">
        <v>31</v>
      </c>
      <c r="I11" s="41" t="s">
        <v>76</v>
      </c>
      <c r="J11" s="44" t="s">
        <v>16</v>
      </c>
      <c r="K11" s="46">
        <v>0.33333333333333331</v>
      </c>
      <c r="L11" s="46">
        <v>1</v>
      </c>
      <c r="M11" s="44" t="s">
        <v>66</v>
      </c>
      <c r="N11" s="18" t="s">
        <v>68</v>
      </c>
      <c r="O11" s="62">
        <v>18000000</v>
      </c>
      <c r="P11" s="62">
        <v>0</v>
      </c>
      <c r="Q11" s="66">
        <f t="shared" si="0"/>
        <v>18000000</v>
      </c>
      <c r="R11" s="62">
        <v>180000000</v>
      </c>
      <c r="S11" s="62">
        <v>16500000</v>
      </c>
      <c r="T11" s="61" t="str">
        <f>IF(OR(S11=120000000,S11=60000000,S11=180000000,S11=905000,S11=16500000),"－","")</f>
        <v>－</v>
      </c>
      <c r="U11" s="70">
        <f t="shared" si="1"/>
        <v>16500000</v>
      </c>
      <c r="V11" s="72">
        <f t="shared" si="2"/>
        <v>16500000</v>
      </c>
      <c r="W11" s="61" t="str">
        <f>IF(L11=1,"－","")</f>
        <v>－</v>
      </c>
      <c r="X11" s="74">
        <f t="array" ref="X11">IFERROR(_xlfn.IFS(L11=1,MIN(Q11,V11),L11=2,MIN(Q11,V11,W11),L11=4,MIN(MIN(Q11,V11)*K11,W11),L11=6,MIN(MIN(Q11,V11)*1/2,W11)),"")</f>
        <v>16500000</v>
      </c>
      <c r="Y11" s="66">
        <f t="array" ref="Y11">IFERROR(ROUNDDOWN(_xlfn.IFS(OR(L11=1,L11=2),X11*K11,L11=4,X11,L11=6,X11*2/3),-3),"")</f>
        <v>5500000</v>
      </c>
      <c r="Z11" s="81"/>
      <c r="AA11" s="84"/>
      <c r="AB11" s="72" t="str">
        <f>IFERROR(ROUNDDOWN(IF(#REF!=1,X11*K11,IF(#REF!=2,X11*K11,IF(#REF!=3,X11*2/3,IF(#REF!=4,X11,IF(#REF!=5,X11*1/2,""))))),-3),"")</f>
        <v/>
      </c>
      <c r="AC11" s="72" t="str">
        <f t="shared" si="3"/>
        <v/>
      </c>
      <c r="AD11" s="93"/>
      <c r="AE11" s="101"/>
      <c r="AF11" s="104" t="s">
        <v>70</v>
      </c>
      <c r="AG11" s="44" t="s">
        <v>72</v>
      </c>
    </row>
    <row r="12" spans="1:33" s="4" customFormat="1" ht="24.95" customHeight="1" x14ac:dyDescent="0.4">
      <c r="A12" s="12">
        <v>6</v>
      </c>
      <c r="B12" s="20" t="s">
        <v>4</v>
      </c>
      <c r="C12" s="28"/>
      <c r="D12" s="20"/>
      <c r="E12" s="28"/>
      <c r="F12" s="34"/>
      <c r="G12" s="20" t="s">
        <v>0</v>
      </c>
      <c r="H12" s="36" t="s">
        <v>2</v>
      </c>
      <c r="I12" s="42" t="s">
        <v>76</v>
      </c>
      <c r="J12" s="45" t="s">
        <v>16</v>
      </c>
      <c r="K12" s="47">
        <v>0.33333333333333331</v>
      </c>
      <c r="L12" s="47">
        <v>6</v>
      </c>
      <c r="M12" s="50" t="s">
        <v>67</v>
      </c>
      <c r="N12" s="56" t="s">
        <v>69</v>
      </c>
      <c r="O12" s="63">
        <v>20000000</v>
      </c>
      <c r="P12" s="63">
        <v>0</v>
      </c>
      <c r="Q12" s="67">
        <f t="shared" si="0"/>
        <v>20000000</v>
      </c>
      <c r="R12" s="63">
        <v>20000000</v>
      </c>
      <c r="S12" s="63">
        <v>16500000</v>
      </c>
      <c r="T12" s="69" t="str">
        <f>IF(OR(S12=120000000,S12=60000000,S12=180000000,S12=905000,S12=16500000),"－","")</f>
        <v>－</v>
      </c>
      <c r="U12" s="71">
        <f t="shared" si="1"/>
        <v>16500000</v>
      </c>
      <c r="V12" s="73">
        <f t="shared" si="2"/>
        <v>16500000</v>
      </c>
      <c r="W12" s="69">
        <v>7500000</v>
      </c>
      <c r="X12" s="75">
        <f t="array" ref="X12">IFERROR(_xlfn.IFS(L12=1,MIN(Q12,V12),L12=2,MIN(Q12,V12,W12),L12=4,MIN(MIN(Q12,V12)*K12,W12),L12=6,MIN(MIN(Q12,V12)*1/2,W12)),"")</f>
        <v>7500000</v>
      </c>
      <c r="Y12" s="67">
        <f t="array" ref="Y12">IFERROR(ROUNDDOWN(_xlfn.IFS(OR(L12=1,L12=2),X12*K12,L12=4,X12,L12=6,X12*2/3),-3),"")</f>
        <v>5000000</v>
      </c>
      <c r="Z12" s="82"/>
      <c r="AA12" s="85"/>
      <c r="AB12" s="73" t="str">
        <f>IFERROR(ROUNDDOWN(IF(#REF!=1,X12*K12,IF(#REF!=2,X12*K12,IF(#REF!=3,X12*2/3,IF(#REF!=4,X12,IF(#REF!=5,X12*1/2,""))))),-3),"")</f>
        <v/>
      </c>
      <c r="AC12" s="73" t="str">
        <f t="shared" si="3"/>
        <v/>
      </c>
      <c r="AD12" s="94"/>
      <c r="AE12" s="102"/>
      <c r="AF12" s="106" t="s">
        <v>71</v>
      </c>
      <c r="AG12" s="50" t="s">
        <v>73</v>
      </c>
    </row>
  </sheetData>
  <mergeCells count="4">
    <mergeCell ref="B1:J1"/>
    <mergeCell ref="K1:N1"/>
    <mergeCell ref="S2:U2"/>
    <mergeCell ref="S3:U3"/>
  </mergeCells>
  <phoneticPr fontId="1" type="Hiragana"/>
  <dataValidations count="4">
    <dataValidation type="list" allowBlank="1" showInputMessage="1" showErrorMessage="1" sqref="K1:N1" xr:uid="{00000000-0002-0000-0000-000000000000}">
      <formula1>"事業計画総括表,交付申請総括表,実績報告総括表"</formula1>
    </dataValidation>
    <dataValidation type="list" allowBlank="1" showInputMessage="1" showErrorMessage="1" sqref="S7:S12" xr:uid="{00000000-0002-0000-0000-000001000000}">
      <formula1>INDIRECT(J7)</formula1>
    </dataValidation>
    <dataValidation type="list" allowBlank="1" showInputMessage="1" showErrorMessage="1" sqref="J7:J12" xr:uid="{00000000-0002-0000-0000-000002000000}">
      <formula1>INDIRECT(I7)</formula1>
    </dataValidation>
    <dataValidation type="list" allowBlank="1" showInputMessage="1" showErrorMessage="1" sqref="H7:H12" xr:uid="{00000000-0002-0000-0000-000003000000}">
      <formula1>交付の対象</formula1>
    </dataValidation>
  </dataValidations>
  <pageMargins left="0.7" right="0.7" top="0.75" bottom="0.75" header="0.3" footer="0.3"/>
  <pageSetup paperSize="8" scale="57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設備</vt:lpstr>
      <vt:lpstr>記載方法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池田　悠真</dc:creator>
  <cp:lastModifiedBy>赤尾　和紀</cp:lastModifiedBy>
  <dcterms:created xsi:type="dcterms:W3CDTF">2026-04-07T00:39:58Z</dcterms:created>
  <dcterms:modified xsi:type="dcterms:W3CDTF">2026-04-09T12:23:33Z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2026-04-07T00:50:48Z</vt:filetime>
  </property>
</Properties>
</file>