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 defaultThemeVersion="124226"/>
  <xr:revisionPtr revIDLastSave="0" documentId="13_ncr:1_{11BE8F6B-6992-488D-9B1C-961CFD1E2A7A}" xr6:coauthVersionLast="47" xr6:coauthVersionMax="47" xr10:uidLastSave="{00000000-0000-0000-0000-000000000000}"/>
  <bookViews>
    <workbookView xWindow="-120" yWindow="-120" windowWidth="29040" windowHeight="15720" tabRatio="880" xr2:uid="{00000000-000D-0000-FFFF-FFFF00000000}"/>
  </bookViews>
  <sheets>
    <sheet name="Ⅱ-3-(7)" sheetId="5" r:id="rId1"/>
    <sheet name="特定健康診査" sheetId="7" r:id="rId2"/>
    <sheet name="特定健診・保健指導実施率 " sheetId="17" r:id="rId3"/>
    <sheet name="基本健康診査" sheetId="8" r:id="rId4"/>
    <sheet name="健康診査実績集計表" sheetId="13" r:id="rId5"/>
    <sheet name="後期高齢者医療健康診査" sheetId="9" r:id="rId6"/>
    <sheet name="Ⅱ３（５）-２" sheetId="19" r:id="rId7"/>
  </sheets>
  <definedNames>
    <definedName name="_xlnm.Print_Area" localSheetId="6">'Ⅱ３（５）-２'!$B$5:$H$53</definedName>
    <definedName name="_xlnm.Print_Area" localSheetId="0">'Ⅱ-3-(7)'!$A$1:$S$36</definedName>
    <definedName name="_xlnm.Print_Area" localSheetId="3">基本健康診査!$A$1:$J$59</definedName>
    <definedName name="_xlnm.Print_Area" localSheetId="4">健康診査実績集計表!$B$2:$AE$77</definedName>
    <definedName name="_xlnm.Print_Area" localSheetId="5">後期高齢者医療健康診査!$A$1:$H$60</definedName>
    <definedName name="_xlnm.Print_Area" localSheetId="1">特定健康診査!$A$1:$I$58</definedName>
    <definedName name="_xlnm.Print_Area" localSheetId="2">'特定健診・保健指導実施率 '!$A$1:$J$72</definedName>
    <definedName name="_xlnm.Print_Titles" localSheetId="6">'Ⅱ３（５）-２'!$A:$D</definedName>
    <definedName name="_xlnm.Print_Titles" localSheetId="3">基本健康診査!$A:$C</definedName>
    <definedName name="_xlnm.Print_Titles" localSheetId="4">健康診査実績集計表!$B:$B</definedName>
    <definedName name="_xlnm.Print_Titles" localSheetId="5">後期高齢者医療健康診査!$A:$C</definedName>
    <definedName name="_xlnm.Print_Titles" localSheetId="1">特定健康診査!$A:$C</definedName>
    <definedName name="_xlnm.Print_Titles" localSheetId="2">'特定健診・保健指導実施率 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0" i="5" l="1"/>
  <c r="R20" i="5"/>
  <c r="Q20" i="5"/>
  <c r="P20" i="5"/>
  <c r="S19" i="5"/>
  <c r="R19" i="5"/>
  <c r="Q19" i="5"/>
  <c r="P19" i="5"/>
  <c r="S18" i="5"/>
  <c r="R18" i="5"/>
  <c r="Q18" i="5"/>
  <c r="P18" i="5"/>
  <c r="S17" i="5"/>
  <c r="R17" i="5"/>
  <c r="Q17" i="5"/>
  <c r="P17" i="5"/>
  <c r="S16" i="5"/>
  <c r="R16" i="5"/>
  <c r="Q16" i="5"/>
  <c r="P16" i="5"/>
  <c r="S15" i="5"/>
  <c r="R15" i="5"/>
  <c r="Q15" i="5"/>
  <c r="P15" i="5"/>
  <c r="S14" i="5"/>
  <c r="R14" i="5"/>
  <c r="Q14" i="5"/>
  <c r="P14" i="5"/>
  <c r="S13" i="5"/>
  <c r="R13" i="5"/>
  <c r="Q13" i="5"/>
  <c r="P13" i="5"/>
  <c r="S10" i="5"/>
  <c r="R10" i="5"/>
  <c r="Q10" i="5"/>
  <c r="P10" i="5"/>
  <c r="S9" i="5"/>
  <c r="R9" i="5"/>
  <c r="Q9" i="5"/>
  <c r="P9" i="5"/>
  <c r="S8" i="5"/>
  <c r="R8" i="5"/>
  <c r="Q8" i="5"/>
  <c r="P8" i="5"/>
  <c r="H40" i="7" l="1"/>
  <c r="G40" i="7"/>
  <c r="E40" i="7"/>
  <c r="D40" i="7"/>
  <c r="H39" i="7"/>
  <c r="G39" i="7"/>
  <c r="E39" i="7"/>
  <c r="D39" i="7"/>
  <c r="H38" i="7"/>
  <c r="G38" i="7"/>
  <c r="E38" i="7"/>
  <c r="D38" i="7"/>
  <c r="H37" i="7"/>
  <c r="G37" i="7"/>
  <c r="E37" i="7"/>
  <c r="D37" i="7"/>
  <c r="H36" i="7"/>
  <c r="G36" i="7"/>
  <c r="E36" i="7"/>
  <c r="D36" i="7"/>
  <c r="H35" i="7"/>
  <c r="G35" i="7"/>
  <c r="E35" i="7"/>
  <c r="D35" i="7"/>
  <c r="H34" i="7"/>
  <c r="G34" i="7"/>
  <c r="E34" i="7"/>
  <c r="D34" i="7"/>
  <c r="H33" i="7"/>
  <c r="G33" i="7"/>
  <c r="E33" i="7"/>
  <c r="D33" i="7"/>
  <c r="H32" i="7"/>
  <c r="G32" i="7"/>
  <c r="E32" i="7"/>
  <c r="D32" i="7"/>
  <c r="H31" i="7"/>
  <c r="G31" i="7"/>
  <c r="E31" i="7"/>
  <c r="D31" i="7"/>
  <c r="H30" i="7"/>
  <c r="G30" i="7"/>
  <c r="E30" i="7"/>
  <c r="D30" i="7"/>
  <c r="H29" i="7"/>
  <c r="G29" i="7"/>
  <c r="E29" i="7"/>
  <c r="D29" i="7"/>
  <c r="H28" i="7"/>
  <c r="G28" i="7"/>
  <c r="E28" i="7"/>
  <c r="D28" i="7"/>
  <c r="H27" i="7"/>
  <c r="G27" i="7"/>
  <c r="E27" i="7"/>
  <c r="D27" i="7"/>
  <c r="H26" i="7"/>
  <c r="G26" i="7"/>
  <c r="E26" i="7"/>
  <c r="D26" i="7"/>
  <c r="H25" i="7"/>
  <c r="G25" i="7"/>
  <c r="E25" i="7"/>
  <c r="D25" i="7"/>
  <c r="H24" i="7"/>
  <c r="G24" i="7"/>
  <c r="E24" i="7"/>
  <c r="D24" i="7"/>
  <c r="H23" i="7"/>
  <c r="G23" i="7"/>
  <c r="E23" i="7"/>
  <c r="D23" i="7"/>
  <c r="H22" i="7"/>
  <c r="G22" i="7"/>
  <c r="E22" i="7"/>
  <c r="D22" i="7"/>
  <c r="H21" i="7"/>
  <c r="G21" i="7"/>
  <c r="E21" i="7"/>
  <c r="D21" i="7"/>
  <c r="H20" i="7"/>
  <c r="G20" i="7"/>
  <c r="E20" i="7"/>
  <c r="D20" i="7"/>
  <c r="G12" i="7"/>
  <c r="H12" i="7"/>
  <c r="G13" i="7"/>
  <c r="H13" i="7"/>
  <c r="G14" i="7"/>
  <c r="H14" i="7"/>
  <c r="G15" i="7"/>
  <c r="H15" i="7"/>
  <c r="G16" i="7"/>
  <c r="H16" i="7"/>
  <c r="G17" i="7"/>
  <c r="H17" i="7"/>
  <c r="G18" i="7"/>
  <c r="H18" i="7"/>
  <c r="G19" i="7"/>
  <c r="H19" i="7"/>
  <c r="E12" i="7"/>
  <c r="E13" i="7"/>
  <c r="E14" i="7"/>
  <c r="E15" i="7"/>
  <c r="E16" i="7"/>
  <c r="E17" i="7"/>
  <c r="E18" i="7"/>
  <c r="E19" i="7"/>
  <c r="D12" i="7"/>
  <c r="D13" i="7"/>
  <c r="D14" i="7"/>
  <c r="D15" i="7"/>
  <c r="D16" i="7"/>
  <c r="D17" i="7"/>
  <c r="D18" i="7"/>
  <c r="D19" i="7"/>
  <c r="H11" i="7"/>
  <c r="G11" i="7"/>
  <c r="E11" i="7"/>
  <c r="D11" i="7"/>
  <c r="H6" i="7"/>
  <c r="G6" i="7"/>
  <c r="H5" i="7"/>
  <c r="G5" i="7"/>
  <c r="E6" i="7"/>
  <c r="D6" i="7"/>
  <c r="E5" i="7"/>
  <c r="D5" i="7"/>
  <c r="C12" i="13"/>
  <c r="D12" i="13"/>
  <c r="E12" i="13"/>
  <c r="F12" i="13"/>
  <c r="G12" i="13"/>
  <c r="H12" i="13"/>
  <c r="I12" i="13"/>
  <c r="J12" i="13"/>
  <c r="K12" i="13"/>
  <c r="L12" i="13"/>
  <c r="M12" i="13"/>
  <c r="N12" i="13"/>
  <c r="O12" i="13"/>
  <c r="C13" i="13"/>
  <c r="D13" i="13"/>
  <c r="E13" i="13"/>
  <c r="F13" i="13"/>
  <c r="G13" i="13"/>
  <c r="H13" i="13"/>
  <c r="I13" i="13"/>
  <c r="J13" i="13"/>
  <c r="K13" i="13"/>
  <c r="L13" i="13"/>
  <c r="M13" i="13"/>
  <c r="N13" i="13"/>
  <c r="O13" i="13"/>
  <c r="C14" i="13"/>
  <c r="D14" i="13"/>
  <c r="E14" i="13"/>
  <c r="F14" i="13"/>
  <c r="G14" i="13"/>
  <c r="H14" i="13"/>
  <c r="I14" i="13"/>
  <c r="J14" i="13"/>
  <c r="K14" i="13"/>
  <c r="L14" i="13"/>
  <c r="M14" i="13"/>
  <c r="N14" i="13"/>
  <c r="O14" i="13"/>
  <c r="P16" i="13"/>
  <c r="P17" i="13"/>
  <c r="P18" i="13"/>
  <c r="P19" i="13"/>
  <c r="P20" i="13"/>
  <c r="AD20" i="13" s="1"/>
  <c r="AE20" i="13" s="1"/>
  <c r="P21" i="13"/>
  <c r="P22" i="13"/>
  <c r="AD22" i="13" s="1"/>
  <c r="AE22" i="13" s="1"/>
  <c r="P23" i="13"/>
  <c r="P24" i="13"/>
  <c r="P25" i="13"/>
  <c r="P26" i="13"/>
  <c r="P27" i="13"/>
  <c r="P28" i="13"/>
  <c r="AD28" i="13" s="1"/>
  <c r="AE28" i="13" s="1"/>
  <c r="P29" i="13"/>
  <c r="P30" i="13"/>
  <c r="P31" i="13"/>
  <c r="P32" i="13"/>
  <c r="P33" i="13"/>
  <c r="P34" i="13"/>
  <c r="P35" i="13"/>
  <c r="P36" i="13"/>
  <c r="P37" i="13"/>
  <c r="P38" i="13"/>
  <c r="P39" i="13"/>
  <c r="P40" i="13"/>
  <c r="P41" i="13"/>
  <c r="P42" i="13"/>
  <c r="P43" i="13"/>
  <c r="P44" i="13"/>
  <c r="P45" i="13"/>
  <c r="P46" i="13"/>
  <c r="P47" i="13"/>
  <c r="P48" i="13"/>
  <c r="P49" i="13"/>
  <c r="P50" i="13"/>
  <c r="P51" i="13"/>
  <c r="P52" i="13"/>
  <c r="AD52" i="13" s="1"/>
  <c r="AE52" i="13" s="1"/>
  <c r="P53" i="13"/>
  <c r="P54" i="13"/>
  <c r="P55" i="13"/>
  <c r="P56" i="13"/>
  <c r="P57" i="13"/>
  <c r="P58" i="13"/>
  <c r="P59" i="13"/>
  <c r="P60" i="13"/>
  <c r="AD60" i="13" s="1"/>
  <c r="AE60" i="13" s="1"/>
  <c r="P61" i="13"/>
  <c r="P62" i="13"/>
  <c r="P63" i="13"/>
  <c r="P64" i="13"/>
  <c r="P65" i="13"/>
  <c r="P66" i="13"/>
  <c r="P67" i="13"/>
  <c r="P68" i="13"/>
  <c r="P69" i="13"/>
  <c r="P70" i="13"/>
  <c r="P71" i="13"/>
  <c r="P72" i="13"/>
  <c r="AD72" i="13" s="1"/>
  <c r="AE72" i="13" s="1"/>
  <c r="P73" i="13"/>
  <c r="P74" i="13"/>
  <c r="P75" i="13"/>
  <c r="P76" i="13"/>
  <c r="P77" i="13"/>
  <c r="Q12" i="13"/>
  <c r="R12" i="13"/>
  <c r="S12" i="13"/>
  <c r="T12" i="13"/>
  <c r="U12" i="13"/>
  <c r="V12" i="13"/>
  <c r="W12" i="13"/>
  <c r="X12" i="13"/>
  <c r="Y12" i="13"/>
  <c r="Z12" i="13"/>
  <c r="AA12" i="13"/>
  <c r="AB12" i="13"/>
  <c r="Q13" i="13"/>
  <c r="R13" i="13"/>
  <c r="S13" i="13"/>
  <c r="T13" i="13"/>
  <c r="U13" i="13"/>
  <c r="V13" i="13"/>
  <c r="W13" i="13"/>
  <c r="X13" i="13"/>
  <c r="Y13" i="13"/>
  <c r="Z13" i="13"/>
  <c r="AA13" i="13"/>
  <c r="AB13" i="13"/>
  <c r="Q14" i="13"/>
  <c r="R14" i="13"/>
  <c r="S14" i="13"/>
  <c r="T14" i="13"/>
  <c r="U14" i="13"/>
  <c r="V14" i="13"/>
  <c r="W14" i="13"/>
  <c r="X14" i="13"/>
  <c r="Y14" i="13"/>
  <c r="Z14" i="13"/>
  <c r="AA14" i="13"/>
  <c r="AB14" i="13"/>
  <c r="AC16" i="13"/>
  <c r="AC17" i="13"/>
  <c r="AC18" i="13"/>
  <c r="AD18" i="13" s="1"/>
  <c r="AE18" i="13" s="1"/>
  <c r="AC19" i="13"/>
  <c r="AD19" i="13" s="1"/>
  <c r="AE19" i="13" s="1"/>
  <c r="AC20" i="13"/>
  <c r="AC21" i="13"/>
  <c r="AC22" i="13"/>
  <c r="AC23" i="13"/>
  <c r="AC24" i="13"/>
  <c r="AC25" i="13"/>
  <c r="AC26" i="13"/>
  <c r="AD26" i="13" s="1"/>
  <c r="AE26" i="13" s="1"/>
  <c r="AC27" i="13"/>
  <c r="AC28" i="13"/>
  <c r="AC29" i="13"/>
  <c r="AC30" i="13"/>
  <c r="AD30" i="13" s="1"/>
  <c r="AE30" i="13" s="1"/>
  <c r="AC31" i="13"/>
  <c r="AC32" i="13"/>
  <c r="AC33" i="13"/>
  <c r="AC34" i="13"/>
  <c r="AD34" i="13" s="1"/>
  <c r="AE34" i="13" s="1"/>
  <c r="AC35" i="13"/>
  <c r="AC36" i="13"/>
  <c r="AC37" i="13"/>
  <c r="AC38" i="13"/>
  <c r="AD38" i="13"/>
  <c r="AE38" i="13" s="1"/>
  <c r="AC39" i="13"/>
  <c r="AC40" i="13"/>
  <c r="AC41" i="13"/>
  <c r="AD41" i="13" s="1"/>
  <c r="AE41" i="13" s="1"/>
  <c r="AC42" i="13"/>
  <c r="AD42" i="13" s="1"/>
  <c r="AE42" i="13" s="1"/>
  <c r="AC43" i="13"/>
  <c r="AD43" i="13" s="1"/>
  <c r="AE43" i="13" s="1"/>
  <c r="AC44" i="13"/>
  <c r="AC45" i="13"/>
  <c r="AD45" i="13" s="1"/>
  <c r="AE45" i="13" s="1"/>
  <c r="AC46" i="13"/>
  <c r="AD46" i="13"/>
  <c r="AE46" i="13" s="1"/>
  <c r="AC47" i="13"/>
  <c r="AD47" i="13" s="1"/>
  <c r="AE47" i="13" s="1"/>
  <c r="AC48" i="13"/>
  <c r="AC49" i="13"/>
  <c r="AD49" i="13" s="1"/>
  <c r="AE49" i="13" s="1"/>
  <c r="AC50" i="13"/>
  <c r="AD50" i="13" s="1"/>
  <c r="AE50" i="13" s="1"/>
  <c r="AC51" i="13"/>
  <c r="AD51" i="13" s="1"/>
  <c r="AE51" i="13" s="1"/>
  <c r="AC52" i="13"/>
  <c r="AC53" i="13"/>
  <c r="AD53" i="13" s="1"/>
  <c r="AE53" i="13" s="1"/>
  <c r="AC54" i="13"/>
  <c r="AD54" i="13"/>
  <c r="AE54" i="13" s="1"/>
  <c r="AC55" i="13"/>
  <c r="AD55" i="13" s="1"/>
  <c r="AE55" i="13" s="1"/>
  <c r="AC56" i="13"/>
  <c r="AC57" i="13"/>
  <c r="AD57" i="13" s="1"/>
  <c r="AE57" i="13" s="1"/>
  <c r="AC58" i="13"/>
  <c r="AD58" i="13" s="1"/>
  <c r="AE58" i="13" s="1"/>
  <c r="AC59" i="13"/>
  <c r="AD59" i="13" s="1"/>
  <c r="AE59" i="13" s="1"/>
  <c r="AC60" i="13"/>
  <c r="AC61" i="13"/>
  <c r="AD61" i="13" s="1"/>
  <c r="AE61" i="13" s="1"/>
  <c r="AC62" i="13"/>
  <c r="AD62" i="13"/>
  <c r="AE62" i="13" s="1"/>
  <c r="AC63" i="13"/>
  <c r="AD63" i="13" s="1"/>
  <c r="AE63" i="13" s="1"/>
  <c r="AC64" i="13"/>
  <c r="AC65" i="13"/>
  <c r="AC66" i="13"/>
  <c r="AD66" i="13" s="1"/>
  <c r="AE66" i="13" s="1"/>
  <c r="AC67" i="13"/>
  <c r="AC68" i="13"/>
  <c r="AC69" i="13"/>
  <c r="AC70" i="13"/>
  <c r="AD70" i="13"/>
  <c r="AE70" i="13"/>
  <c r="AC71" i="13"/>
  <c r="AD71" i="13" s="1"/>
  <c r="AE71" i="13" s="1"/>
  <c r="AC72" i="13"/>
  <c r="AC73" i="13"/>
  <c r="AC74" i="13"/>
  <c r="AE74" i="13"/>
  <c r="AC75" i="13"/>
  <c r="AC76" i="13"/>
  <c r="AE76" i="13"/>
  <c r="AC77" i="13"/>
  <c r="AD77" i="13" s="1"/>
  <c r="AE77" i="13" s="1"/>
  <c r="AD36" i="13" l="1"/>
  <c r="AE36" i="13" s="1"/>
  <c r="AD44" i="13"/>
  <c r="AE44" i="13" s="1"/>
  <c r="AD68" i="13"/>
  <c r="AE68" i="13" s="1"/>
  <c r="AD76" i="13"/>
  <c r="AA11" i="13"/>
  <c r="Y11" i="13"/>
  <c r="H6" i="8" s="1"/>
  <c r="W11" i="13"/>
  <c r="U11" i="13"/>
  <c r="S11" i="13"/>
  <c r="Q11" i="13"/>
  <c r="AD74" i="13"/>
  <c r="AD64" i="13"/>
  <c r="AE64" i="13" s="1"/>
  <c r="AD56" i="13"/>
  <c r="AE56" i="13" s="1"/>
  <c r="AD48" i="13"/>
  <c r="AE48" i="13" s="1"/>
  <c r="AD40" i="13"/>
  <c r="AE40" i="13" s="1"/>
  <c r="AD32" i="13"/>
  <c r="AE32" i="13" s="1"/>
  <c r="AD24" i="13"/>
  <c r="AE24" i="13" s="1"/>
  <c r="AD16" i="13"/>
  <c r="AE16" i="13" s="1"/>
  <c r="AB11" i="13"/>
  <c r="Z11" i="13"/>
  <c r="X11" i="13"/>
  <c r="V11" i="13"/>
  <c r="T11" i="13"/>
  <c r="R11" i="13"/>
  <c r="N11" i="13"/>
  <c r="L11" i="13"/>
  <c r="J11" i="13"/>
  <c r="H11" i="13"/>
  <c r="F11" i="13"/>
  <c r="D11" i="13"/>
  <c r="G6" i="8" s="1"/>
  <c r="P14" i="13"/>
  <c r="P13" i="13"/>
  <c r="P12" i="13"/>
  <c r="O11" i="13"/>
  <c r="M11" i="13"/>
  <c r="K11" i="13"/>
  <c r="I6" i="8" s="1"/>
  <c r="I11" i="13"/>
  <c r="G11" i="13"/>
  <c r="E11" i="13"/>
  <c r="C11" i="13"/>
  <c r="AD75" i="13"/>
  <c r="AE75" i="13" s="1"/>
  <c r="AD73" i="13"/>
  <c r="AE73" i="13" s="1"/>
  <c r="AD69" i="13"/>
  <c r="AE69" i="13" s="1"/>
  <c r="AD67" i="13"/>
  <c r="AE67" i="13" s="1"/>
  <c r="AD37" i="13"/>
  <c r="AE37" i="13" s="1"/>
  <c r="AD35" i="13"/>
  <c r="AE35" i="13" s="1"/>
  <c r="AD33" i="13"/>
  <c r="AE33" i="13" s="1"/>
  <c r="AD31" i="13"/>
  <c r="AE31" i="13" s="1"/>
  <c r="AD29" i="13"/>
  <c r="AE29" i="13" s="1"/>
  <c r="AD27" i="13"/>
  <c r="AE27" i="13" s="1"/>
  <c r="AD25" i="13"/>
  <c r="AE25" i="13" s="1"/>
  <c r="AD23" i="13"/>
  <c r="AE23" i="13" s="1"/>
  <c r="AD21" i="13"/>
  <c r="AE21" i="13" s="1"/>
  <c r="AD17" i="13"/>
  <c r="AE17" i="13" s="1"/>
  <c r="AD65" i="13"/>
  <c r="AC14" i="13"/>
  <c r="AC13" i="13"/>
  <c r="AD39" i="13"/>
  <c r="AC12" i="13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12" i="8"/>
  <c r="I7" i="8"/>
  <c r="H7" i="8"/>
  <c r="G7" i="8"/>
  <c r="F7" i="8"/>
  <c r="F6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12" i="8"/>
  <c r="D7" i="8"/>
  <c r="D6" i="8"/>
  <c r="P11" i="13" l="1"/>
  <c r="AC11" i="13"/>
  <c r="AD12" i="13"/>
  <c r="AD14" i="13"/>
  <c r="AE14" i="13" s="1"/>
  <c r="AE65" i="13"/>
  <c r="AD13" i="13"/>
  <c r="AE13" i="13" s="1"/>
  <c r="AE39" i="13"/>
  <c r="AE12" i="13"/>
  <c r="H51" i="19"/>
  <c r="G51" i="19"/>
  <c r="F51" i="19"/>
  <c r="E51" i="19"/>
  <c r="H50" i="19"/>
  <c r="G50" i="19"/>
  <c r="F50" i="19"/>
  <c r="E50" i="19"/>
  <c r="H49" i="19"/>
  <c r="G49" i="19"/>
  <c r="F49" i="19"/>
  <c r="E49" i="19"/>
  <c r="H48" i="19"/>
  <c r="G48" i="19"/>
  <c r="F48" i="19"/>
  <c r="E48" i="19"/>
  <c r="H47" i="19"/>
  <c r="G47" i="19"/>
  <c r="F47" i="19"/>
  <c r="E47" i="19"/>
  <c r="H46" i="19"/>
  <c r="G46" i="19"/>
  <c r="F46" i="19"/>
  <c r="E46" i="19"/>
  <c r="H15" i="19"/>
  <c r="G15" i="19"/>
  <c r="F15" i="19"/>
  <c r="E15" i="19"/>
  <c r="H14" i="19"/>
  <c r="G14" i="19"/>
  <c r="F14" i="19"/>
  <c r="E14" i="19"/>
  <c r="H13" i="19"/>
  <c r="G13" i="19"/>
  <c r="F13" i="19"/>
  <c r="E13" i="19"/>
  <c r="H12" i="19"/>
  <c r="H10" i="19" s="1"/>
  <c r="H3" i="19" s="1"/>
  <c r="G12" i="19"/>
  <c r="G10" i="19" s="1"/>
  <c r="G3" i="19" s="1"/>
  <c r="F12" i="19"/>
  <c r="F10" i="19" s="1"/>
  <c r="F3" i="19" s="1"/>
  <c r="E12" i="19"/>
  <c r="E10" i="19" s="1"/>
  <c r="E3" i="19" s="1"/>
  <c r="AD11" i="13" l="1"/>
  <c r="AE11" i="13" s="1"/>
  <c r="S11" i="5" l="1"/>
  <c r="Q11" i="5"/>
  <c r="S12" i="5"/>
  <c r="Q12" i="5"/>
  <c r="R11" i="5"/>
  <c r="P11" i="5"/>
  <c r="R12" i="5"/>
  <c r="P12" i="5"/>
  <c r="H75" i="17"/>
  <c r="G75" i="17"/>
  <c r="D75" i="17"/>
  <c r="C75" i="17"/>
  <c r="E75" i="17" s="1"/>
  <c r="H74" i="17"/>
  <c r="G74" i="17"/>
  <c r="D74" i="17"/>
  <c r="C74" i="17"/>
  <c r="H70" i="17"/>
  <c r="G70" i="17"/>
  <c r="D70" i="17"/>
  <c r="C70" i="17"/>
  <c r="H29" i="17"/>
  <c r="G29" i="17"/>
  <c r="G71" i="17" s="1"/>
  <c r="D29" i="17"/>
  <c r="D71" i="17" s="1"/>
  <c r="C29" i="17"/>
  <c r="C71" i="17" s="1"/>
  <c r="E74" i="17" l="1"/>
  <c r="I70" i="17"/>
  <c r="I74" i="17"/>
  <c r="I75" i="17"/>
  <c r="I29" i="17"/>
  <c r="I71" i="17" s="1"/>
  <c r="C72" i="17"/>
  <c r="G72" i="17"/>
  <c r="D72" i="17"/>
  <c r="E29" i="17"/>
  <c r="E71" i="17" s="1"/>
  <c r="E70" i="17"/>
  <c r="H71" i="17"/>
  <c r="H72" i="17" s="1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F6" i="7"/>
  <c r="F5" i="7"/>
  <c r="I49" i="7"/>
  <c r="I48" i="7"/>
  <c r="I47" i="7"/>
  <c r="I46" i="7"/>
  <c r="I45" i="7"/>
  <c r="I44" i="7"/>
  <c r="I43" i="7"/>
  <c r="I42" i="7"/>
  <c r="I41" i="7"/>
  <c r="I40" i="7"/>
  <c r="I39" i="7"/>
  <c r="I38" i="7"/>
  <c r="I37" i="7"/>
  <c r="I36" i="7"/>
  <c r="I35" i="7"/>
  <c r="I34" i="7"/>
  <c r="I33" i="7"/>
  <c r="I32" i="7"/>
  <c r="I31" i="7"/>
  <c r="I30" i="7"/>
  <c r="I29" i="7"/>
  <c r="I28" i="7"/>
  <c r="I27" i="7"/>
  <c r="I26" i="7"/>
  <c r="I25" i="7"/>
  <c r="I24" i="7"/>
  <c r="I23" i="7"/>
  <c r="I22" i="7"/>
  <c r="I21" i="7"/>
  <c r="I20" i="7"/>
  <c r="I19" i="7"/>
  <c r="I18" i="7"/>
  <c r="I17" i="7"/>
  <c r="I16" i="7"/>
  <c r="I15" i="7"/>
  <c r="I14" i="7"/>
  <c r="I13" i="7"/>
  <c r="I12" i="7"/>
  <c r="I11" i="7"/>
  <c r="I6" i="7"/>
  <c r="I5" i="7"/>
  <c r="I72" i="17" l="1"/>
  <c r="E72" i="17"/>
  <c r="C25" i="5"/>
  <c r="B24" i="5"/>
  <c r="C27" i="5"/>
  <c r="B26" i="5"/>
  <c r="D11" i="8" l="1"/>
  <c r="E50" i="8" l="1"/>
  <c r="J50" i="8" s="1"/>
  <c r="E48" i="8"/>
  <c r="J48" i="8" s="1"/>
  <c r="E46" i="8"/>
  <c r="J46" i="8" s="1"/>
  <c r="E44" i="8"/>
  <c r="J44" i="8" s="1"/>
  <c r="E49" i="8"/>
  <c r="J49" i="8" s="1"/>
  <c r="E47" i="8"/>
  <c r="J47" i="8" s="1"/>
  <c r="E45" i="8"/>
  <c r="J45" i="8" s="1"/>
  <c r="E43" i="8"/>
  <c r="J43" i="8" s="1"/>
  <c r="E42" i="8"/>
  <c r="J42" i="8" s="1"/>
  <c r="F11" i="8"/>
  <c r="G11" i="8"/>
  <c r="H11" i="8"/>
  <c r="I11" i="8"/>
  <c r="C3" i="5"/>
  <c r="C29" i="5"/>
  <c r="B28" i="5"/>
  <c r="X20" i="5" l="1"/>
  <c r="W20" i="5"/>
  <c r="V20" i="5"/>
  <c r="X19" i="5"/>
  <c r="W19" i="5"/>
  <c r="V19" i="5"/>
  <c r="X18" i="5"/>
  <c r="W18" i="5"/>
  <c r="V18" i="5"/>
  <c r="X17" i="5"/>
  <c r="W17" i="5"/>
  <c r="V17" i="5"/>
  <c r="X16" i="5"/>
  <c r="W16" i="5"/>
  <c r="V16" i="5"/>
  <c r="X15" i="5"/>
  <c r="W15" i="5"/>
  <c r="V15" i="5"/>
  <c r="X14" i="5"/>
  <c r="W14" i="5"/>
  <c r="V14" i="5"/>
  <c r="X10" i="5"/>
  <c r="W10" i="5"/>
  <c r="V10" i="5"/>
  <c r="X9" i="5"/>
  <c r="W9" i="5"/>
  <c r="V9" i="5"/>
  <c r="U20" i="5"/>
  <c r="U19" i="5"/>
  <c r="U17" i="5"/>
  <c r="U16" i="5"/>
  <c r="U15" i="5"/>
  <c r="U14" i="5"/>
  <c r="U10" i="5"/>
  <c r="U9" i="5"/>
  <c r="X8" i="5"/>
  <c r="W8" i="5"/>
  <c r="V8" i="5"/>
  <c r="U8" i="5"/>
  <c r="V11" i="5" l="1"/>
  <c r="U12" i="5"/>
  <c r="U13" i="5"/>
  <c r="V12" i="5"/>
  <c r="V13" i="5"/>
  <c r="X12" i="5"/>
  <c r="X13" i="5"/>
  <c r="X11" i="5"/>
  <c r="U11" i="5"/>
  <c r="U18" i="5"/>
  <c r="W12" i="5"/>
  <c r="W13" i="5"/>
  <c r="W11" i="5"/>
  <c r="H10" i="7" l="1"/>
  <c r="G10" i="7" l="1"/>
  <c r="I10" i="7" s="1"/>
  <c r="E10" i="7"/>
  <c r="D10" i="7"/>
  <c r="C8" i="5"/>
  <c r="F10" i="7" l="1"/>
  <c r="K20" i="5"/>
  <c r="K19" i="5"/>
  <c r="K18" i="5"/>
  <c r="K17" i="5"/>
  <c r="K16" i="5"/>
  <c r="K15" i="5"/>
  <c r="K14" i="5"/>
  <c r="K13" i="5"/>
  <c r="J20" i="5"/>
  <c r="J19" i="5"/>
  <c r="J18" i="5"/>
  <c r="J17" i="5"/>
  <c r="J16" i="5"/>
  <c r="J15" i="5"/>
  <c r="J14" i="5"/>
  <c r="J13" i="5"/>
  <c r="I20" i="5"/>
  <c r="I19" i="5"/>
  <c r="I18" i="5"/>
  <c r="I17" i="5"/>
  <c r="I16" i="5"/>
  <c r="I15" i="5"/>
  <c r="I14" i="5"/>
  <c r="I13" i="5"/>
  <c r="H20" i="5"/>
  <c r="H19" i="5"/>
  <c r="H18" i="5"/>
  <c r="H17" i="5"/>
  <c r="H16" i="5"/>
  <c r="H15" i="5"/>
  <c r="H14" i="5"/>
  <c r="H13" i="5"/>
  <c r="F20" i="5"/>
  <c r="F19" i="5"/>
  <c r="F18" i="5"/>
  <c r="F17" i="5"/>
  <c r="F16" i="5"/>
  <c r="F15" i="5"/>
  <c r="F14" i="5"/>
  <c r="F13" i="5"/>
  <c r="E10" i="9" l="1"/>
  <c r="D10" i="9"/>
  <c r="F49" i="9"/>
  <c r="F48" i="9"/>
  <c r="F47" i="9"/>
  <c r="F46" i="9"/>
  <c r="F45" i="9"/>
  <c r="F44" i="9"/>
  <c r="F43" i="9"/>
  <c r="F42" i="9"/>
  <c r="F41" i="9"/>
  <c r="N20" i="5" l="1"/>
  <c r="M20" i="5"/>
  <c r="N19" i="5"/>
  <c r="M19" i="5"/>
  <c r="N18" i="5"/>
  <c r="M18" i="5"/>
  <c r="N17" i="5"/>
  <c r="M17" i="5"/>
  <c r="N16" i="5"/>
  <c r="M16" i="5"/>
  <c r="N15" i="5"/>
  <c r="M15" i="5"/>
  <c r="N14" i="5"/>
  <c r="M14" i="5"/>
  <c r="N13" i="5"/>
  <c r="M13" i="5"/>
  <c r="N9" i="5"/>
  <c r="M9" i="5"/>
  <c r="N8" i="5"/>
  <c r="M8" i="5"/>
  <c r="E56" i="9"/>
  <c r="D56" i="9"/>
  <c r="E55" i="9"/>
  <c r="D55" i="9"/>
  <c r="E54" i="9"/>
  <c r="D54" i="9"/>
  <c r="E53" i="9"/>
  <c r="D53" i="9"/>
  <c r="E52" i="9"/>
  <c r="D52" i="9"/>
  <c r="E51" i="9"/>
  <c r="D51" i="9"/>
  <c r="E50" i="9"/>
  <c r="N12" i="5" s="1"/>
  <c r="D50" i="9"/>
  <c r="M12" i="5" s="1"/>
  <c r="F40" i="9"/>
  <c r="O20" i="5" s="1"/>
  <c r="F39" i="9"/>
  <c r="O19" i="5" s="1"/>
  <c r="F38" i="9"/>
  <c r="O18" i="5" s="1"/>
  <c r="F37" i="9"/>
  <c r="O17" i="5" s="1"/>
  <c r="F36" i="9"/>
  <c r="F35" i="9"/>
  <c r="O16" i="5" s="1"/>
  <c r="F34" i="9"/>
  <c r="O15" i="5" s="1"/>
  <c r="F33" i="9"/>
  <c r="F32" i="9"/>
  <c r="F31" i="9"/>
  <c r="F30" i="9"/>
  <c r="F29" i="9"/>
  <c r="F28" i="9"/>
  <c r="F27" i="9"/>
  <c r="F26" i="9"/>
  <c r="O14" i="5" s="1"/>
  <c r="F25" i="9"/>
  <c r="F24" i="9"/>
  <c r="F23" i="9"/>
  <c r="F22" i="9"/>
  <c r="F21" i="9"/>
  <c r="F20" i="9"/>
  <c r="F19" i="9"/>
  <c r="F18" i="9"/>
  <c r="F17" i="9"/>
  <c r="F16" i="9"/>
  <c r="F15" i="9"/>
  <c r="O13" i="5" s="1"/>
  <c r="F14" i="9"/>
  <c r="F13" i="9"/>
  <c r="F12" i="9"/>
  <c r="F11" i="9"/>
  <c r="F10" i="9"/>
  <c r="E8" i="9"/>
  <c r="D8" i="9"/>
  <c r="M10" i="5" s="1"/>
  <c r="E7" i="9"/>
  <c r="D7" i="9"/>
  <c r="F6" i="9"/>
  <c r="O9" i="5" s="1"/>
  <c r="F5" i="9"/>
  <c r="O8" i="5" s="1"/>
  <c r="D20" i="5"/>
  <c r="C20" i="5"/>
  <c r="D19" i="5"/>
  <c r="C19" i="5"/>
  <c r="D18" i="5"/>
  <c r="C18" i="5"/>
  <c r="D17" i="5"/>
  <c r="C17" i="5"/>
  <c r="D16" i="5"/>
  <c r="C16" i="5"/>
  <c r="D15" i="5"/>
  <c r="C15" i="5"/>
  <c r="D14" i="5"/>
  <c r="C14" i="5"/>
  <c r="D13" i="5"/>
  <c r="C13" i="5"/>
  <c r="K9" i="5"/>
  <c r="J9" i="5"/>
  <c r="I9" i="5"/>
  <c r="H9" i="5"/>
  <c r="F9" i="5"/>
  <c r="K8" i="5"/>
  <c r="J8" i="5"/>
  <c r="I8" i="5"/>
  <c r="H8" i="5"/>
  <c r="F8" i="5"/>
  <c r="E41" i="8"/>
  <c r="J41" i="8" s="1"/>
  <c r="E40" i="8"/>
  <c r="J40" i="8" s="1"/>
  <c r="E39" i="8"/>
  <c r="J39" i="8" s="1"/>
  <c r="E38" i="8"/>
  <c r="J38" i="8" s="1"/>
  <c r="E37" i="8"/>
  <c r="J37" i="8" s="1"/>
  <c r="E36" i="8"/>
  <c r="J36" i="8" s="1"/>
  <c r="E35" i="8"/>
  <c r="J35" i="8" s="1"/>
  <c r="E34" i="8"/>
  <c r="J34" i="8" s="1"/>
  <c r="E33" i="8"/>
  <c r="J33" i="8" s="1"/>
  <c r="E32" i="8"/>
  <c r="J32" i="8" s="1"/>
  <c r="E31" i="8"/>
  <c r="J31" i="8" s="1"/>
  <c r="E30" i="8"/>
  <c r="J30" i="8" s="1"/>
  <c r="E29" i="8"/>
  <c r="J29" i="8" s="1"/>
  <c r="E28" i="8"/>
  <c r="J28" i="8" s="1"/>
  <c r="E27" i="8"/>
  <c r="J27" i="8" s="1"/>
  <c r="E26" i="8"/>
  <c r="J26" i="8" s="1"/>
  <c r="E25" i="8"/>
  <c r="J25" i="8" s="1"/>
  <c r="E24" i="8"/>
  <c r="J24" i="8" s="1"/>
  <c r="E23" i="8"/>
  <c r="J23" i="8" s="1"/>
  <c r="E22" i="8"/>
  <c r="J22" i="8" s="1"/>
  <c r="E21" i="8"/>
  <c r="J21" i="8" s="1"/>
  <c r="E20" i="8"/>
  <c r="J20" i="8" s="1"/>
  <c r="E19" i="8"/>
  <c r="J19" i="8" s="1"/>
  <c r="E18" i="8"/>
  <c r="J18" i="8" s="1"/>
  <c r="E17" i="8"/>
  <c r="J17" i="8" s="1"/>
  <c r="E16" i="8"/>
  <c r="J16" i="8" s="1"/>
  <c r="E15" i="8"/>
  <c r="J15" i="8" s="1"/>
  <c r="E14" i="8"/>
  <c r="J14" i="8" s="1"/>
  <c r="E13" i="8"/>
  <c r="J13" i="8" s="1"/>
  <c r="E12" i="8"/>
  <c r="J12" i="8" s="1"/>
  <c r="E11" i="8"/>
  <c r="J11" i="8" s="1"/>
  <c r="E7" i="8"/>
  <c r="J7" i="8" s="1"/>
  <c r="E6" i="8"/>
  <c r="J6" i="8" s="1"/>
  <c r="I57" i="8"/>
  <c r="H57" i="8"/>
  <c r="F57" i="8"/>
  <c r="I56" i="8"/>
  <c r="H56" i="8"/>
  <c r="F56" i="8"/>
  <c r="I55" i="8"/>
  <c r="H55" i="8"/>
  <c r="F55" i="8"/>
  <c r="I54" i="8"/>
  <c r="H54" i="8"/>
  <c r="F54" i="8"/>
  <c r="I53" i="8"/>
  <c r="H53" i="8"/>
  <c r="F53" i="8"/>
  <c r="I52" i="8"/>
  <c r="H52" i="8"/>
  <c r="F52" i="8"/>
  <c r="I51" i="8"/>
  <c r="K12" i="5" s="1"/>
  <c r="H51" i="8"/>
  <c r="J12" i="5" s="1"/>
  <c r="F51" i="8"/>
  <c r="H12" i="5" s="1"/>
  <c r="I9" i="8"/>
  <c r="K10" i="5" s="1"/>
  <c r="H9" i="8"/>
  <c r="J10" i="5" s="1"/>
  <c r="F9" i="8"/>
  <c r="H10" i="5" s="1"/>
  <c r="I8" i="8"/>
  <c r="H8" i="8"/>
  <c r="F8" i="8"/>
  <c r="G57" i="8"/>
  <c r="D57" i="8"/>
  <c r="G56" i="8"/>
  <c r="D56" i="8"/>
  <c r="G55" i="8"/>
  <c r="D55" i="8"/>
  <c r="G54" i="8"/>
  <c r="D54" i="8"/>
  <c r="G53" i="8"/>
  <c r="D53" i="8"/>
  <c r="G52" i="8"/>
  <c r="D52" i="8"/>
  <c r="G51" i="8"/>
  <c r="I12" i="5" s="1"/>
  <c r="D51" i="8"/>
  <c r="G9" i="8"/>
  <c r="I10" i="5" s="1"/>
  <c r="D9" i="8"/>
  <c r="G8" i="8"/>
  <c r="G61" i="8" s="1"/>
  <c r="D8" i="8"/>
  <c r="F10" i="5" l="1"/>
  <c r="F12" i="5"/>
  <c r="G14" i="5"/>
  <c r="G15" i="5"/>
  <c r="G18" i="5"/>
  <c r="G20" i="5"/>
  <c r="G13" i="5"/>
  <c r="G16" i="5"/>
  <c r="G17" i="5"/>
  <c r="G19" i="5"/>
  <c r="F8" i="9"/>
  <c r="O10" i="5" s="1"/>
  <c r="N10" i="5"/>
  <c r="D61" i="8"/>
  <c r="L8" i="5"/>
  <c r="L9" i="5"/>
  <c r="I10" i="8"/>
  <c r="K11" i="5" s="1"/>
  <c r="I61" i="8"/>
  <c r="H10" i="8"/>
  <c r="J11" i="5" s="1"/>
  <c r="H61" i="8"/>
  <c r="E52" i="8"/>
  <c r="J52" i="8" s="1"/>
  <c r="E56" i="8"/>
  <c r="J56" i="8" s="1"/>
  <c r="E55" i="8"/>
  <c r="J55" i="8" s="1"/>
  <c r="E9" i="8"/>
  <c r="G10" i="5" s="1"/>
  <c r="E54" i="8"/>
  <c r="J54" i="8" s="1"/>
  <c r="E53" i="8"/>
  <c r="J53" i="8" s="1"/>
  <c r="E57" i="8"/>
  <c r="J57" i="8" s="1"/>
  <c r="E51" i="8"/>
  <c r="G12" i="5" s="1"/>
  <c r="F10" i="8"/>
  <c r="H11" i="5" s="1"/>
  <c r="F61" i="8"/>
  <c r="E8" i="8"/>
  <c r="J8" i="8" s="1"/>
  <c r="G9" i="5"/>
  <c r="G8" i="5"/>
  <c r="D10" i="8"/>
  <c r="F52" i="9"/>
  <c r="F54" i="9"/>
  <c r="F56" i="9"/>
  <c r="F51" i="9"/>
  <c r="F53" i="9"/>
  <c r="F55" i="9"/>
  <c r="D9" i="9"/>
  <c r="F50" i="9"/>
  <c r="O12" i="5" s="1"/>
  <c r="F7" i="9"/>
  <c r="E9" i="9"/>
  <c r="N11" i="5" s="1"/>
  <c r="G10" i="8"/>
  <c r="I11" i="5" s="1"/>
  <c r="J9" i="8" l="1"/>
  <c r="J51" i="8"/>
  <c r="L12" i="5" s="1"/>
  <c r="F11" i="5"/>
  <c r="L19" i="5"/>
  <c r="L17" i="5"/>
  <c r="L16" i="5"/>
  <c r="L13" i="5"/>
  <c r="L20" i="5"/>
  <c r="L18" i="5"/>
  <c r="L15" i="5"/>
  <c r="L14" i="5"/>
  <c r="I5" i="9"/>
  <c r="M11" i="5"/>
  <c r="E10" i="8"/>
  <c r="J10" i="8" s="1"/>
  <c r="E61" i="8"/>
  <c r="F9" i="9"/>
  <c r="O11" i="5" s="1"/>
  <c r="D9" i="5"/>
  <c r="C9" i="5"/>
  <c r="D8" i="5"/>
  <c r="H8" i="7"/>
  <c r="G8" i="7"/>
  <c r="H7" i="7"/>
  <c r="G7" i="7"/>
  <c r="E8" i="7"/>
  <c r="E7" i="7"/>
  <c r="D8" i="7"/>
  <c r="C10" i="5" s="1"/>
  <c r="D7" i="7"/>
  <c r="E20" i="5"/>
  <c r="E19" i="5"/>
  <c r="E18" i="5"/>
  <c r="E17" i="5"/>
  <c r="E16" i="5"/>
  <c r="E15" i="5"/>
  <c r="E14" i="5"/>
  <c r="E13" i="5"/>
  <c r="E9" i="5"/>
  <c r="E8" i="5"/>
  <c r="H56" i="7"/>
  <c r="G56" i="7"/>
  <c r="H55" i="7"/>
  <c r="G55" i="7"/>
  <c r="H54" i="7"/>
  <c r="G54" i="7"/>
  <c r="H53" i="7"/>
  <c r="G53" i="7"/>
  <c r="H52" i="7"/>
  <c r="G52" i="7"/>
  <c r="H51" i="7"/>
  <c r="G51" i="7"/>
  <c r="H50" i="7"/>
  <c r="G50" i="7"/>
  <c r="D56" i="7"/>
  <c r="D55" i="7"/>
  <c r="D54" i="7"/>
  <c r="D53" i="7"/>
  <c r="D52" i="7"/>
  <c r="D51" i="7"/>
  <c r="D50" i="7"/>
  <c r="C12" i="5" s="1"/>
  <c r="E50" i="7"/>
  <c r="E56" i="7"/>
  <c r="F56" i="7" s="1"/>
  <c r="E55" i="7"/>
  <c r="E54" i="7"/>
  <c r="E53" i="7"/>
  <c r="E52" i="7"/>
  <c r="E51" i="7"/>
  <c r="I51" i="7" l="1"/>
  <c r="F54" i="7"/>
  <c r="F53" i="7"/>
  <c r="F55" i="7"/>
  <c r="I52" i="7"/>
  <c r="I8" i="7"/>
  <c r="F51" i="7"/>
  <c r="I7" i="7"/>
  <c r="I53" i="7"/>
  <c r="I54" i="7"/>
  <c r="F52" i="7"/>
  <c r="I55" i="7"/>
  <c r="I50" i="7"/>
  <c r="I56" i="7"/>
  <c r="F8" i="7"/>
  <c r="E10" i="5" s="1"/>
  <c r="F50" i="7"/>
  <c r="E12" i="5" s="1"/>
  <c r="F7" i="7"/>
  <c r="L10" i="5"/>
  <c r="D12" i="5"/>
  <c r="D10" i="5"/>
  <c r="L11" i="5"/>
  <c r="G11" i="5"/>
  <c r="D9" i="7"/>
  <c r="C11" i="5" s="1"/>
  <c r="G9" i="7"/>
  <c r="H9" i="7"/>
  <c r="E9" i="7"/>
  <c r="I9" i="7" l="1"/>
  <c r="F9" i="7"/>
  <c r="E11" i="5" s="1"/>
  <c r="D11" i="5"/>
  <c r="C40" i="5" l="1"/>
  <c r="C41" i="5"/>
  <c r="C42" i="5"/>
  <c r="C43" i="5"/>
  <c r="C44" i="5"/>
  <c r="C45" i="5"/>
  <c r="C46" i="5"/>
  <c r="C47" i="5"/>
  <c r="C48" i="5"/>
  <c r="C49" i="5"/>
  <c r="D40" i="5"/>
  <c r="D41" i="5"/>
  <c r="D42" i="5"/>
  <c r="D43" i="5"/>
  <c r="D44" i="5"/>
  <c r="D45" i="5"/>
  <c r="D46" i="5"/>
  <c r="D47" i="5"/>
  <c r="D48" i="5"/>
  <c r="D49" i="5"/>
  <c r="E40" i="5"/>
  <c r="E49" i="5" l="1"/>
  <c r="E48" i="5"/>
  <c r="E47" i="5"/>
  <c r="E46" i="5"/>
  <c r="E45" i="5"/>
  <c r="E44" i="5"/>
  <c r="E43" i="5"/>
  <c r="E42" i="5"/>
  <c r="E41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2" authorId="0" shapeId="0" xr:uid="{00000000-0006-0000-0700-000001000000}">
      <text>
        <r>
          <rPr>
            <b/>
            <sz val="10"/>
            <color indexed="81"/>
            <rFont val="ＭＳ Ｐゴシック"/>
            <family val="3"/>
            <charset val="128"/>
          </rPr>
          <t>出典の合計値を
手入力</t>
        </r>
      </text>
    </comment>
  </commentList>
</comments>
</file>

<file path=xl/sharedStrings.xml><?xml version="1.0" encoding="utf-8"?>
<sst xmlns="http://schemas.openxmlformats.org/spreadsheetml/2006/main" count="633" uniqueCount="357">
  <si>
    <t>区　　分</t>
    <rPh sb="0" eb="1">
      <t>ク</t>
    </rPh>
    <rPh sb="3" eb="4">
      <t>ブン</t>
    </rPh>
    <phoneticPr fontId="4"/>
  </si>
  <si>
    <t>羽村市</t>
    <rPh sb="0" eb="3">
      <t>ハムラシ</t>
    </rPh>
    <phoneticPr fontId="4"/>
  </si>
  <si>
    <t>あきる野市</t>
    <rPh sb="3" eb="5">
      <t>ノシ</t>
    </rPh>
    <phoneticPr fontId="4"/>
  </si>
  <si>
    <t>瑞穂町</t>
    <rPh sb="0" eb="3">
      <t>ミズホマチ</t>
    </rPh>
    <phoneticPr fontId="4"/>
  </si>
  <si>
    <t>日の出町</t>
    <rPh sb="0" eb="1">
      <t>ヒ</t>
    </rPh>
    <rPh sb="2" eb="4">
      <t>デマチ</t>
    </rPh>
    <phoneticPr fontId="4"/>
  </si>
  <si>
    <t>檜原村</t>
    <rPh sb="0" eb="3">
      <t>ヒノハラムラ</t>
    </rPh>
    <phoneticPr fontId="4"/>
  </si>
  <si>
    <t>注：</t>
    <rPh sb="0" eb="1">
      <t>チュウ</t>
    </rPh>
    <phoneticPr fontId="4"/>
  </si>
  <si>
    <t>西多摩</t>
    <rPh sb="0" eb="1">
      <t>ニシ</t>
    </rPh>
    <rPh sb="1" eb="3">
      <t>タマ</t>
    </rPh>
    <phoneticPr fontId="4"/>
  </si>
  <si>
    <t>東　京　都</t>
    <rPh sb="0" eb="1">
      <t>ヒガシ</t>
    </rPh>
    <rPh sb="2" eb="3">
      <t>キョウ</t>
    </rPh>
    <rPh sb="4" eb="5">
      <t>ト</t>
    </rPh>
    <phoneticPr fontId="4"/>
  </si>
  <si>
    <t>多摩地域（市部）</t>
    <rPh sb="0" eb="2">
      <t>タマ</t>
    </rPh>
    <rPh sb="2" eb="4">
      <t>チイキ</t>
    </rPh>
    <rPh sb="5" eb="7">
      <t>シブ</t>
    </rPh>
    <phoneticPr fontId="4"/>
  </si>
  <si>
    <t>多摩地域（郡部）</t>
    <rPh sb="0" eb="2">
      <t>タマ</t>
    </rPh>
    <rPh sb="2" eb="4">
      <t>チイキ</t>
    </rPh>
    <rPh sb="5" eb="7">
      <t>グンブ</t>
    </rPh>
    <phoneticPr fontId="4"/>
  </si>
  <si>
    <t>西　多　摩</t>
    <rPh sb="0" eb="1">
      <t>ニシ</t>
    </rPh>
    <rPh sb="2" eb="3">
      <t>タ</t>
    </rPh>
    <rPh sb="4" eb="5">
      <t>マ</t>
    </rPh>
    <phoneticPr fontId="4"/>
  </si>
  <si>
    <t>資料：</t>
    <phoneticPr fontId="4"/>
  </si>
  <si>
    <t>青梅市</t>
    <rPh sb="0" eb="2">
      <t>オウメ</t>
    </rPh>
    <rPh sb="2" eb="3">
      <t>シ</t>
    </rPh>
    <phoneticPr fontId="4"/>
  </si>
  <si>
    <t>奥多摩町</t>
    <rPh sb="0" eb="3">
      <t>オクタマ</t>
    </rPh>
    <rPh sb="3" eb="4">
      <t>マチ</t>
    </rPh>
    <phoneticPr fontId="4"/>
  </si>
  <si>
    <t>特定健康診査</t>
    <rPh sb="0" eb="2">
      <t>トクテイ</t>
    </rPh>
    <rPh sb="2" eb="4">
      <t>ケンコウ</t>
    </rPh>
    <rPh sb="4" eb="6">
      <t>シンサ</t>
    </rPh>
    <phoneticPr fontId="4"/>
  </si>
  <si>
    <t>基本健康診査</t>
    <rPh sb="0" eb="2">
      <t>キホン</t>
    </rPh>
    <rPh sb="2" eb="4">
      <t>ケンコウ</t>
    </rPh>
    <rPh sb="4" eb="6">
      <t>シンサ</t>
    </rPh>
    <phoneticPr fontId="4"/>
  </si>
  <si>
    <t>後期高齢者医療健康診査</t>
    <rPh sb="0" eb="2">
      <t>コウキ</t>
    </rPh>
    <rPh sb="2" eb="5">
      <t>コウレイシャ</t>
    </rPh>
    <rPh sb="5" eb="7">
      <t>イリョウ</t>
    </rPh>
    <rPh sb="7" eb="9">
      <t>ケンコウ</t>
    </rPh>
    <rPh sb="9" eb="11">
      <t>シンサ</t>
    </rPh>
    <phoneticPr fontId="4"/>
  </si>
  <si>
    <t>対象者数　（人）</t>
    <rPh sb="0" eb="3">
      <t>タイショウシャ</t>
    </rPh>
    <rPh sb="3" eb="4">
      <t>カズ</t>
    </rPh>
    <rPh sb="6" eb="7">
      <t>ニン</t>
    </rPh>
    <phoneticPr fontId="4"/>
  </si>
  <si>
    <t>40歳～74歳</t>
    <rPh sb="2" eb="3">
      <t>サイ</t>
    </rPh>
    <rPh sb="6" eb="7">
      <t>サイ</t>
    </rPh>
    <phoneticPr fontId="4"/>
  </si>
  <si>
    <t>75歳以上</t>
    <rPh sb="2" eb="5">
      <t>サイイジョウ</t>
    </rPh>
    <phoneticPr fontId="4"/>
  </si>
  <si>
    <t>集団</t>
    <rPh sb="0" eb="2">
      <t>シュウダン</t>
    </rPh>
    <phoneticPr fontId="4"/>
  </si>
  <si>
    <t>個別</t>
    <rPh sb="0" eb="2">
      <t>コベツ</t>
    </rPh>
    <phoneticPr fontId="4"/>
  </si>
  <si>
    <t>福生市</t>
    <rPh sb="0" eb="2">
      <t>フッサ</t>
    </rPh>
    <rPh sb="2" eb="3">
      <t>シ</t>
    </rPh>
    <phoneticPr fontId="4"/>
  </si>
  <si>
    <t xml:space="preserve"> 受診率は、対象者に対する割合</t>
    <rPh sb="1" eb="3">
      <t>ジュシン</t>
    </rPh>
    <rPh sb="3" eb="4">
      <t>リツ</t>
    </rPh>
    <rPh sb="6" eb="9">
      <t>タイショウシャ</t>
    </rPh>
    <rPh sb="10" eb="11">
      <t>タイ</t>
    </rPh>
    <rPh sb="13" eb="15">
      <t>ワリアイ</t>
    </rPh>
    <phoneticPr fontId="4"/>
  </si>
  <si>
    <t>歯周疾患検診結果</t>
    <rPh sb="0" eb="2">
      <t>シシュウ</t>
    </rPh>
    <rPh sb="2" eb="4">
      <t>シッカン</t>
    </rPh>
    <rPh sb="4" eb="6">
      <t>ケンシン</t>
    </rPh>
    <rPh sb="6" eb="8">
      <t>ケッカ</t>
    </rPh>
    <phoneticPr fontId="4"/>
  </si>
  <si>
    <t>要精検者数</t>
    <rPh sb="0" eb="3">
      <t>ヨウセイケン</t>
    </rPh>
    <rPh sb="3" eb="4">
      <t>シャ</t>
    </rPh>
    <rPh sb="4" eb="5">
      <t>スウ</t>
    </rPh>
    <phoneticPr fontId="4"/>
  </si>
  <si>
    <t>要指導者数</t>
    <rPh sb="0" eb="1">
      <t>ヨウ</t>
    </rPh>
    <rPh sb="1" eb="4">
      <t>シドウシャ</t>
    </rPh>
    <rPh sb="4" eb="5">
      <t>スウ</t>
    </rPh>
    <phoneticPr fontId="4"/>
  </si>
  <si>
    <t>異常なし</t>
    <rPh sb="0" eb="2">
      <t>イジョウ</t>
    </rPh>
    <phoneticPr fontId="4"/>
  </si>
  <si>
    <t>特定健診</t>
    <rPh sb="0" eb="2">
      <t>トクテイ</t>
    </rPh>
    <rPh sb="2" eb="4">
      <t>ケンシン</t>
    </rPh>
    <phoneticPr fontId="4"/>
  </si>
  <si>
    <t>基本健診</t>
    <rPh sb="0" eb="2">
      <t>キホン</t>
    </rPh>
    <rPh sb="2" eb="4">
      <t>ケンシン</t>
    </rPh>
    <phoneticPr fontId="4"/>
  </si>
  <si>
    <t>東京都</t>
    <rPh sb="0" eb="1">
      <t>ヒガシ</t>
    </rPh>
    <rPh sb="1" eb="2">
      <t>キョウ</t>
    </rPh>
    <rPh sb="2" eb="3">
      <t>ト</t>
    </rPh>
    <phoneticPr fontId="4"/>
  </si>
  <si>
    <t>３　成人高齢保健等－（７）特定健康診査等受診率・歯周疾患検診結果等</t>
    <rPh sb="2" eb="9">
      <t>セイジンコウレイホケントウ</t>
    </rPh>
    <rPh sb="13" eb="15">
      <t>トクテイ</t>
    </rPh>
    <rPh sb="15" eb="17">
      <t>ケンコウ</t>
    </rPh>
    <rPh sb="17" eb="19">
      <t>シンサ</t>
    </rPh>
    <rPh sb="19" eb="20">
      <t>トウ</t>
    </rPh>
    <rPh sb="20" eb="22">
      <t>ジュシン</t>
    </rPh>
    <rPh sb="22" eb="23">
      <t>リツ</t>
    </rPh>
    <rPh sb="32" eb="33">
      <t>トウ</t>
    </rPh>
    <phoneticPr fontId="4"/>
  </si>
  <si>
    <t>区　　　 部</t>
    <rPh sb="0" eb="1">
      <t>ク</t>
    </rPh>
    <rPh sb="5" eb="6">
      <t>ブ</t>
    </rPh>
    <phoneticPr fontId="4"/>
  </si>
  <si>
    <r>
      <t>対象者数　</t>
    </r>
    <r>
      <rPr>
        <sz val="8"/>
        <rFont val="ＭＳ Ｐゴシック"/>
        <family val="3"/>
        <charset val="128"/>
        <scheme val="major"/>
      </rPr>
      <t>（人）</t>
    </r>
    <rPh sb="0" eb="3">
      <t>タイショウシャ</t>
    </rPh>
    <rPh sb="3" eb="4">
      <t>カズ</t>
    </rPh>
    <rPh sb="6" eb="7">
      <t>ニン</t>
    </rPh>
    <phoneticPr fontId="4"/>
  </si>
  <si>
    <r>
      <t xml:space="preserve">受診率
</t>
    </r>
    <r>
      <rPr>
        <sz val="8"/>
        <rFont val="ＭＳ Ｐゴシック"/>
        <family val="3"/>
        <charset val="128"/>
        <scheme val="major"/>
      </rPr>
      <t>（％）</t>
    </r>
    <rPh sb="0" eb="2">
      <t>ジュシン</t>
    </rPh>
    <rPh sb="2" eb="3">
      <t>リツ</t>
    </rPh>
    <phoneticPr fontId="4"/>
  </si>
  <si>
    <r>
      <t xml:space="preserve">受診者数
</t>
    </r>
    <r>
      <rPr>
        <sz val="8"/>
        <rFont val="ＭＳ Ｐゴシック"/>
        <family val="3"/>
        <charset val="128"/>
        <scheme val="major"/>
      </rPr>
      <t>（人）</t>
    </r>
    <rPh sb="0" eb="2">
      <t>ジュシン</t>
    </rPh>
    <rPh sb="2" eb="3">
      <t>シャ</t>
    </rPh>
    <rPh sb="3" eb="4">
      <t>スウ</t>
    </rPh>
    <rPh sb="6" eb="7">
      <t>ニン</t>
    </rPh>
    <phoneticPr fontId="4"/>
  </si>
  <si>
    <t>後期高齢者健診</t>
    <rPh sb="0" eb="2">
      <t>コウキ</t>
    </rPh>
    <rPh sb="2" eb="5">
      <t>コウレイシャ</t>
    </rPh>
    <rPh sb="5" eb="7">
      <t>ケンシン</t>
    </rPh>
    <phoneticPr fontId="4"/>
  </si>
  <si>
    <t>　　　　</t>
    <phoneticPr fontId="3"/>
  </si>
  <si>
    <r>
      <t xml:space="preserve">受診者
総数
</t>
    </r>
    <r>
      <rPr>
        <sz val="8"/>
        <rFont val="ＭＳ Ｐゴシック"/>
        <family val="3"/>
        <charset val="128"/>
        <scheme val="major"/>
      </rPr>
      <t>（人）</t>
    </r>
    <rPh sb="0" eb="2">
      <t>ジュシン</t>
    </rPh>
    <rPh sb="2" eb="3">
      <t>シャ</t>
    </rPh>
    <rPh sb="4" eb="6">
      <t>ソウスウ</t>
    </rPh>
    <rPh sb="8" eb="9">
      <t>ニン</t>
    </rPh>
    <phoneticPr fontId="4"/>
  </si>
  <si>
    <t>結果（指導区分）（人）</t>
    <rPh sb="0" eb="2">
      <t>ケッカ</t>
    </rPh>
    <rPh sb="3" eb="5">
      <t>シドウ</t>
    </rPh>
    <rPh sb="5" eb="7">
      <t>クブン</t>
    </rPh>
    <rPh sb="9" eb="10">
      <t>ニン</t>
    </rPh>
    <phoneticPr fontId="3"/>
  </si>
  <si>
    <t>行政順</t>
    <rPh sb="0" eb="2">
      <t>ギョウセイ</t>
    </rPh>
    <rPh sb="2" eb="3">
      <t>ジュン</t>
    </rPh>
    <phoneticPr fontId="4"/>
  </si>
  <si>
    <t>HC順</t>
    <rPh sb="2" eb="3">
      <t>ジュン</t>
    </rPh>
    <phoneticPr fontId="3"/>
  </si>
  <si>
    <t>区分</t>
    <rPh sb="0" eb="2">
      <t>クブン</t>
    </rPh>
    <phoneticPr fontId="3"/>
  </si>
  <si>
    <t>東京都</t>
    <rPh sb="0" eb="2">
      <t>トウキョウ</t>
    </rPh>
    <rPh sb="2" eb="3">
      <t>ト</t>
    </rPh>
    <phoneticPr fontId="4"/>
  </si>
  <si>
    <t>区部</t>
    <rPh sb="0" eb="2">
      <t>クブ</t>
    </rPh>
    <phoneticPr fontId="4"/>
  </si>
  <si>
    <t>市郡部</t>
    <rPh sb="0" eb="1">
      <t>シ</t>
    </rPh>
    <rPh sb="1" eb="2">
      <t>グン</t>
    </rPh>
    <rPh sb="2" eb="3">
      <t>ブ</t>
    </rPh>
    <phoneticPr fontId="4"/>
  </si>
  <si>
    <t>市部</t>
    <rPh sb="0" eb="1">
      <t>シ</t>
    </rPh>
    <rPh sb="1" eb="2">
      <t>ブ</t>
    </rPh>
    <phoneticPr fontId="4"/>
  </si>
  <si>
    <t>郡部</t>
    <phoneticPr fontId="4"/>
  </si>
  <si>
    <t>島部</t>
    <rPh sb="0" eb="1">
      <t>トウ</t>
    </rPh>
    <rPh sb="1" eb="2">
      <t>ブ</t>
    </rPh>
    <phoneticPr fontId="4"/>
  </si>
  <si>
    <t>八王子市</t>
  </si>
  <si>
    <t>立川市</t>
  </si>
  <si>
    <t>武蔵野市</t>
  </si>
  <si>
    <t>三鷹市</t>
  </si>
  <si>
    <t>青梅市</t>
    <phoneticPr fontId="4"/>
  </si>
  <si>
    <t>府中市</t>
  </si>
  <si>
    <t>昭島市</t>
  </si>
  <si>
    <t>調布市</t>
  </si>
  <si>
    <t>町田市</t>
  </si>
  <si>
    <t>小金井市</t>
  </si>
  <si>
    <t>小平市</t>
  </si>
  <si>
    <t>日野市</t>
  </si>
  <si>
    <t>東村山市</t>
  </si>
  <si>
    <t>国分寺市</t>
  </si>
  <si>
    <t>国立市</t>
  </si>
  <si>
    <t>福生市</t>
  </si>
  <si>
    <t>狛江市</t>
  </si>
  <si>
    <t>東大和市</t>
  </si>
  <si>
    <t>清瀬市</t>
  </si>
  <si>
    <t>東久留米市</t>
  </si>
  <si>
    <t>武蔵村山市</t>
  </si>
  <si>
    <t>多摩市</t>
  </si>
  <si>
    <t>稲城市</t>
  </si>
  <si>
    <t>羽村市</t>
    <phoneticPr fontId="4"/>
  </si>
  <si>
    <t>あきる野市</t>
  </si>
  <si>
    <t>西東京市</t>
    <rPh sb="0" eb="1">
      <t>ニシ</t>
    </rPh>
    <rPh sb="1" eb="3">
      <t>トウキョウ</t>
    </rPh>
    <rPh sb="3" eb="4">
      <t>イチ</t>
    </rPh>
    <phoneticPr fontId="4"/>
  </si>
  <si>
    <t>瑞穂町</t>
  </si>
  <si>
    <t>日の出町</t>
  </si>
  <si>
    <t>檜原村</t>
  </si>
  <si>
    <t>奥多摩町</t>
    <phoneticPr fontId="4"/>
  </si>
  <si>
    <t>西多摩</t>
    <rPh sb="0" eb="3">
      <t>ニシタマ</t>
    </rPh>
    <phoneticPr fontId="4"/>
  </si>
  <si>
    <t>南多摩管内</t>
    <rPh sb="0" eb="3">
      <t>ミナミタマ</t>
    </rPh>
    <rPh sb="3" eb="5">
      <t>カンナイ</t>
    </rPh>
    <phoneticPr fontId="4"/>
  </si>
  <si>
    <t>南多摩圏域</t>
    <rPh sb="0" eb="3">
      <t>ミナミタマ</t>
    </rPh>
    <rPh sb="3" eb="5">
      <t>ケンイキ</t>
    </rPh>
    <phoneticPr fontId="4"/>
  </si>
  <si>
    <t>多摩立川</t>
    <rPh sb="0" eb="2">
      <t>タマ</t>
    </rPh>
    <rPh sb="2" eb="4">
      <t>タチカワ</t>
    </rPh>
    <phoneticPr fontId="4"/>
  </si>
  <si>
    <t>多摩府中</t>
    <rPh sb="0" eb="2">
      <t>タマ</t>
    </rPh>
    <rPh sb="2" eb="4">
      <t>フチュウ</t>
    </rPh>
    <phoneticPr fontId="4"/>
  </si>
  <si>
    <t>多摩小平</t>
    <rPh sb="0" eb="2">
      <t>タマ</t>
    </rPh>
    <rPh sb="2" eb="4">
      <t>コダイラ</t>
    </rPh>
    <phoneticPr fontId="4"/>
  </si>
  <si>
    <t>資料：</t>
    <rPh sb="0" eb="2">
      <t>シリョウ</t>
    </rPh>
    <phoneticPr fontId="4"/>
  </si>
  <si>
    <t>特定保健指導</t>
    <rPh sb="0" eb="2">
      <t>トクテイ</t>
    </rPh>
    <rPh sb="2" eb="4">
      <t>ホケン</t>
    </rPh>
    <rPh sb="4" eb="6">
      <t>シドウ</t>
    </rPh>
    <phoneticPr fontId="4"/>
  </si>
  <si>
    <t>受診者数
（人）</t>
    <rPh sb="0" eb="2">
      <t>ジュシン</t>
    </rPh>
    <rPh sb="2" eb="3">
      <t>シャ</t>
    </rPh>
    <rPh sb="3" eb="4">
      <t>スウ</t>
    </rPh>
    <rPh sb="6" eb="7">
      <t>ニン</t>
    </rPh>
    <phoneticPr fontId="4"/>
  </si>
  <si>
    <t>対象者数
（人）</t>
    <rPh sb="0" eb="2">
      <t>タイショウ</t>
    </rPh>
    <rPh sb="2" eb="3">
      <t>シャ</t>
    </rPh>
    <rPh sb="3" eb="4">
      <t>スウ</t>
    </rPh>
    <rPh sb="6" eb="7">
      <t>ニン</t>
    </rPh>
    <phoneticPr fontId="4"/>
  </si>
  <si>
    <t>受診率
（％）</t>
    <rPh sb="0" eb="2">
      <t>ジュシン</t>
    </rPh>
    <rPh sb="2" eb="3">
      <t>リツ</t>
    </rPh>
    <phoneticPr fontId="4"/>
  </si>
  <si>
    <t>終了者の割合
（％）</t>
    <rPh sb="0" eb="3">
      <t>シュウリョウシャ</t>
    </rPh>
    <rPh sb="4" eb="6">
      <t>ワリアイ</t>
    </rPh>
    <phoneticPr fontId="4"/>
  </si>
  <si>
    <t>終了者数
（人）</t>
    <rPh sb="0" eb="3">
      <t>シュウリョウシャ</t>
    </rPh>
    <rPh sb="3" eb="4">
      <t>スウ</t>
    </rPh>
    <rPh sb="6" eb="7">
      <t>ニン</t>
    </rPh>
    <phoneticPr fontId="4"/>
  </si>
  <si>
    <t>Ⅱ-３-（５）-①特定健康診査受診率</t>
    <rPh sb="9" eb="11">
      <t>トクテイ</t>
    </rPh>
    <rPh sb="11" eb="13">
      <t>ケンコウ</t>
    </rPh>
    <rPh sb="13" eb="15">
      <t>シンサ</t>
    </rPh>
    <rPh sb="15" eb="17">
      <t>ジュシン</t>
    </rPh>
    <rPh sb="17" eb="18">
      <t>リツ</t>
    </rPh>
    <phoneticPr fontId="4"/>
  </si>
  <si>
    <t>Ⅱ-３-（５）-②基本健康診査</t>
    <rPh sb="9" eb="11">
      <t>キホン</t>
    </rPh>
    <rPh sb="11" eb="13">
      <t>ケンコウ</t>
    </rPh>
    <rPh sb="13" eb="15">
      <t>シンサ</t>
    </rPh>
    <phoneticPr fontId="4"/>
  </si>
  <si>
    <t>40～74歳</t>
    <rPh sb="5" eb="6">
      <t>サイ</t>
    </rPh>
    <phoneticPr fontId="3"/>
  </si>
  <si>
    <t>75歳以上</t>
    <rPh sb="2" eb="3">
      <t>サイ</t>
    </rPh>
    <rPh sb="3" eb="5">
      <t>イジョウ</t>
    </rPh>
    <phoneticPr fontId="3"/>
  </si>
  <si>
    <t>集団</t>
    <rPh sb="0" eb="2">
      <t>シュウダン</t>
    </rPh>
    <phoneticPr fontId="3"/>
  </si>
  <si>
    <t>個別</t>
    <rPh sb="0" eb="2">
      <t>コベツ</t>
    </rPh>
    <phoneticPr fontId="3"/>
  </si>
  <si>
    <t>Ⅱ-３-（５）-③後期高齢者医療健康診査</t>
    <rPh sb="9" eb="11">
      <t>コウキ</t>
    </rPh>
    <rPh sb="11" eb="14">
      <t>コウレイシャ</t>
    </rPh>
    <rPh sb="14" eb="16">
      <t>イリョウ</t>
    </rPh>
    <rPh sb="16" eb="18">
      <t>ケンコウ</t>
    </rPh>
    <rPh sb="18" eb="20">
      <t>シンサ</t>
    </rPh>
    <phoneticPr fontId="4"/>
  </si>
  <si>
    <t>注釈：</t>
    <rPh sb="0" eb="2">
      <t>チュウシャク</t>
    </rPh>
    <phoneticPr fontId="3"/>
  </si>
  <si>
    <t>対象者数</t>
    <rPh sb="0" eb="2">
      <t>タイショウ</t>
    </rPh>
    <rPh sb="2" eb="3">
      <t>シャ</t>
    </rPh>
    <rPh sb="3" eb="4">
      <t>スウ</t>
    </rPh>
    <phoneticPr fontId="4"/>
  </si>
  <si>
    <t>（人）</t>
    <rPh sb="1" eb="2">
      <t>ニン</t>
    </rPh>
    <phoneticPr fontId="4"/>
  </si>
  <si>
    <t>受診者数</t>
    <rPh sb="0" eb="2">
      <t>ジュシン</t>
    </rPh>
    <rPh sb="2" eb="3">
      <t>シャ</t>
    </rPh>
    <rPh sb="3" eb="4">
      <t>スウ</t>
    </rPh>
    <phoneticPr fontId="4"/>
  </si>
  <si>
    <t>受診率</t>
    <rPh sb="0" eb="2">
      <t>ジュシン</t>
    </rPh>
    <rPh sb="2" eb="3">
      <t>リツ</t>
    </rPh>
    <phoneticPr fontId="4"/>
  </si>
  <si>
    <t>（％）</t>
    <phoneticPr fontId="4"/>
  </si>
  <si>
    <t>受診者数は都広域連合が委託料を支払った件数であり、各自治体の集計と異なる場合がある。</t>
    <rPh sb="0" eb="3">
      <t>ジュシンシャ</t>
    </rPh>
    <rPh sb="3" eb="4">
      <t>スウ</t>
    </rPh>
    <rPh sb="5" eb="6">
      <t>ト</t>
    </rPh>
    <rPh sb="6" eb="8">
      <t>コウイキ</t>
    </rPh>
    <rPh sb="8" eb="10">
      <t>レンゴウ</t>
    </rPh>
    <rPh sb="11" eb="14">
      <t>イタクリョウ</t>
    </rPh>
    <rPh sb="15" eb="17">
      <t>シハラ</t>
    </rPh>
    <rPh sb="19" eb="21">
      <t>ケンスウ</t>
    </rPh>
    <rPh sb="25" eb="29">
      <t>カクジチタイ</t>
    </rPh>
    <rPh sb="30" eb="32">
      <t>シュウケイ</t>
    </rPh>
    <rPh sb="33" eb="34">
      <t>コト</t>
    </rPh>
    <rPh sb="36" eb="38">
      <t>バアイ</t>
    </rPh>
    <phoneticPr fontId="3"/>
  </si>
  <si>
    <t>大島町</t>
    <rPh sb="0" eb="2">
      <t>オオシマ</t>
    </rPh>
    <rPh sb="2" eb="3">
      <t>マチ</t>
    </rPh>
    <phoneticPr fontId="3"/>
  </si>
  <si>
    <t>利島村</t>
    <rPh sb="0" eb="3">
      <t>トシマムラ</t>
    </rPh>
    <phoneticPr fontId="3"/>
  </si>
  <si>
    <t>新島村</t>
    <rPh sb="0" eb="3">
      <t>ニイジマムラ</t>
    </rPh>
    <phoneticPr fontId="3"/>
  </si>
  <si>
    <t>神津島村</t>
    <rPh sb="0" eb="4">
      <t>コウヅシマムラ</t>
    </rPh>
    <phoneticPr fontId="3"/>
  </si>
  <si>
    <t>三宅村</t>
    <rPh sb="0" eb="2">
      <t>ミヤケ</t>
    </rPh>
    <rPh sb="2" eb="3">
      <t>ムラ</t>
    </rPh>
    <phoneticPr fontId="3"/>
  </si>
  <si>
    <t>御蔵島村</t>
    <rPh sb="0" eb="4">
      <t>ミクラジマムラ</t>
    </rPh>
    <phoneticPr fontId="3"/>
  </si>
  <si>
    <t>八丈町</t>
    <rPh sb="0" eb="3">
      <t>ハチジョウマチ</t>
    </rPh>
    <phoneticPr fontId="3"/>
  </si>
  <si>
    <t>青ヶ島村</t>
    <rPh sb="0" eb="4">
      <t>アオガシマムラ</t>
    </rPh>
    <phoneticPr fontId="3"/>
  </si>
  <si>
    <t>小笠原村</t>
    <rPh sb="0" eb="4">
      <t>オガサワラムラ</t>
    </rPh>
    <phoneticPr fontId="3"/>
  </si>
  <si>
    <t>小笠原村</t>
  </si>
  <si>
    <t>青ヶ島村</t>
  </si>
  <si>
    <t>八丈町</t>
  </si>
  <si>
    <t>御蔵島村</t>
  </si>
  <si>
    <t>三宅村</t>
  </si>
  <si>
    <t>神津島村</t>
  </si>
  <si>
    <t>新島村</t>
  </si>
  <si>
    <t>利島村</t>
  </si>
  <si>
    <t>大島町</t>
  </si>
  <si>
    <t>奥多摩町</t>
  </si>
  <si>
    <t>西東京市</t>
    <rPh sb="0" eb="1">
      <t>ニシ</t>
    </rPh>
    <rPh sb="1" eb="3">
      <t>トウキョウ</t>
    </rPh>
    <rPh sb="3" eb="4">
      <t>シ</t>
    </rPh>
    <phoneticPr fontId="41"/>
  </si>
  <si>
    <t>羽村市</t>
  </si>
  <si>
    <t>青梅市</t>
  </si>
  <si>
    <t>江戸川区</t>
  </si>
  <si>
    <t>葛飾区</t>
  </si>
  <si>
    <t>足立区</t>
  </si>
  <si>
    <t>練馬区</t>
  </si>
  <si>
    <t>板橋区</t>
  </si>
  <si>
    <t>荒川区</t>
  </si>
  <si>
    <t>北区</t>
  </si>
  <si>
    <t>豊島区</t>
  </si>
  <si>
    <t>杉並区</t>
  </si>
  <si>
    <t>中野区</t>
  </si>
  <si>
    <t>渋谷区</t>
  </si>
  <si>
    <t>世田谷区</t>
  </si>
  <si>
    <t>大田区</t>
  </si>
  <si>
    <t>目黒区</t>
  </si>
  <si>
    <t>品川区</t>
  </si>
  <si>
    <t>江東区</t>
  </si>
  <si>
    <t>墨田区</t>
  </si>
  <si>
    <t>台東区</t>
  </si>
  <si>
    <t>文京区</t>
  </si>
  <si>
    <t>新宿区</t>
  </si>
  <si>
    <t>港区</t>
  </si>
  <si>
    <t>中央区</t>
  </si>
  <si>
    <t>千代田区</t>
  </si>
  <si>
    <t>区市町村計</t>
  </si>
  <si>
    <t>（人）</t>
    <rPh sb="1" eb="2">
      <t>ヒト</t>
    </rPh>
    <phoneticPr fontId="4"/>
  </si>
  <si>
    <t>基本項目＋
詳細項目</t>
    <rPh sb="0" eb="2">
      <t>キホン</t>
    </rPh>
    <rPh sb="2" eb="4">
      <t>コウモク</t>
    </rPh>
    <rPh sb="6" eb="8">
      <t>ショウサイ</t>
    </rPh>
    <rPh sb="8" eb="10">
      <t>コウモク</t>
    </rPh>
    <phoneticPr fontId="4"/>
  </si>
  <si>
    <t>基本項目
のみ</t>
    <rPh sb="0" eb="2">
      <t>キホン</t>
    </rPh>
    <rPh sb="2" eb="4">
      <t>コウモク</t>
    </rPh>
    <phoneticPr fontId="4"/>
  </si>
  <si>
    <t>その他</t>
    <rPh sb="2" eb="3">
      <t>タ</t>
    </rPh>
    <phoneticPr fontId="4"/>
  </si>
  <si>
    <t>非課税世帯</t>
    <rPh sb="0" eb="3">
      <t>ヒカゼイ</t>
    </rPh>
    <rPh sb="3" eb="5">
      <t>セタイ</t>
    </rPh>
    <phoneticPr fontId="4"/>
  </si>
  <si>
    <t>被保護世帯等</t>
    <rPh sb="0" eb="1">
      <t>ヒ</t>
    </rPh>
    <rPh sb="1" eb="3">
      <t>ホゴ</t>
    </rPh>
    <rPh sb="3" eb="5">
      <t>セタイ</t>
    </rPh>
    <rPh sb="5" eb="6">
      <t>トウ</t>
    </rPh>
    <phoneticPr fontId="4"/>
  </si>
  <si>
    <t>７５歳以上</t>
    <rPh sb="2" eb="3">
      <t>サイ</t>
    </rPh>
    <rPh sb="3" eb="5">
      <t>イジョウ</t>
    </rPh>
    <phoneticPr fontId="4"/>
  </si>
  <si>
    <t>４０歳～７４歳</t>
    <rPh sb="2" eb="3">
      <t>サイ</t>
    </rPh>
    <rPh sb="6" eb="7">
      <t>サイ</t>
    </rPh>
    <phoneticPr fontId="4"/>
  </si>
  <si>
    <t>４０～７４歳</t>
    <rPh sb="5" eb="6">
      <t>サイ</t>
    </rPh>
    <phoneticPr fontId="4"/>
  </si>
  <si>
    <t>計</t>
    <rPh sb="0" eb="1">
      <t>ケイ</t>
    </rPh>
    <phoneticPr fontId="4"/>
  </si>
  <si>
    <t>集団健診</t>
    <rPh sb="0" eb="2">
      <t>シュウダン</t>
    </rPh>
    <rPh sb="2" eb="4">
      <t>ケンシン</t>
    </rPh>
    <phoneticPr fontId="4"/>
  </si>
  <si>
    <t>個別健診</t>
    <rPh sb="0" eb="2">
      <t>コベツ</t>
    </rPh>
    <rPh sb="2" eb="4">
      <t>ケンシン</t>
    </rPh>
    <phoneticPr fontId="4"/>
  </si>
  <si>
    <t>合計</t>
    <rPh sb="0" eb="1">
      <t>ゴウ</t>
    </rPh>
    <rPh sb="1" eb="2">
      <t>ケイ</t>
    </rPh>
    <phoneticPr fontId="4"/>
  </si>
  <si>
    <t>実施方法別受診人員（人）</t>
    <rPh sb="0" eb="2">
      <t>ジッシ</t>
    </rPh>
    <rPh sb="2" eb="4">
      <t>ホウホウ</t>
    </rPh>
    <rPh sb="4" eb="5">
      <t>ベツ</t>
    </rPh>
    <rPh sb="5" eb="7">
      <t>ジュシン</t>
    </rPh>
    <rPh sb="7" eb="9">
      <t>ジンイン</t>
    </rPh>
    <rPh sb="10" eb="11">
      <t>ニン</t>
    </rPh>
    <phoneticPr fontId="4"/>
  </si>
  <si>
    <t>対象者数　　　　　　</t>
    <rPh sb="0" eb="3">
      <t>タイショウシャ</t>
    </rPh>
    <rPh sb="3" eb="4">
      <t>スウ</t>
    </rPh>
    <phoneticPr fontId="4"/>
  </si>
  <si>
    <t>区市町村名</t>
    <rPh sb="0" eb="2">
      <t>クシ</t>
    </rPh>
    <rPh sb="2" eb="4">
      <t>チョウソン</t>
    </rPh>
    <rPh sb="4" eb="5">
      <t>メイ</t>
    </rPh>
    <phoneticPr fontId="4"/>
  </si>
  <si>
    <t>　（１）健康診査</t>
    <rPh sb="4" eb="6">
      <t>ケンコウ</t>
    </rPh>
    <rPh sb="6" eb="8">
      <t>シンサ</t>
    </rPh>
    <phoneticPr fontId="41"/>
  </si>
  <si>
    <t>４　健康診査</t>
    <rPh sb="2" eb="4">
      <t>ケンコウ</t>
    </rPh>
    <rPh sb="4" eb="6">
      <t>シンサ</t>
    </rPh>
    <phoneticPr fontId="4"/>
  </si>
  <si>
    <t>（人）</t>
    <phoneticPr fontId="4"/>
  </si>
  <si>
    <t>（D=B+C）</t>
    <phoneticPr fontId="4"/>
  </si>
  <si>
    <t>合計チェック</t>
    <rPh sb="0" eb="2">
      <t>ゴウケイ</t>
    </rPh>
    <phoneticPr fontId="3"/>
  </si>
  <si>
    <t>チェック</t>
    <phoneticPr fontId="3"/>
  </si>
  <si>
    <t>保険者</t>
    <rPh sb="0" eb="3">
      <t>ホケンシャ</t>
    </rPh>
    <phoneticPr fontId="4"/>
  </si>
  <si>
    <t>対象者数
（人）</t>
    <rPh sb="0" eb="3">
      <t>タイショウシャ</t>
    </rPh>
    <rPh sb="3" eb="4">
      <t>スウ</t>
    </rPh>
    <rPh sb="6" eb="7">
      <t>ニン</t>
    </rPh>
    <phoneticPr fontId="4"/>
  </si>
  <si>
    <t>受診者数
（人）</t>
    <rPh sb="0" eb="3">
      <t>ジュシンシャ</t>
    </rPh>
    <rPh sb="3" eb="4">
      <t>スウ</t>
    </rPh>
    <rPh sb="6" eb="7">
      <t>ニン</t>
    </rPh>
    <phoneticPr fontId="4"/>
  </si>
  <si>
    <t>終了者数
（人）</t>
    <rPh sb="0" eb="2">
      <t>シュウリョウ</t>
    </rPh>
    <rPh sb="2" eb="3">
      <t>シャ</t>
    </rPh>
    <rPh sb="3" eb="4">
      <t>スウ</t>
    </rPh>
    <rPh sb="6" eb="7">
      <t>ニン</t>
    </rPh>
    <phoneticPr fontId="4"/>
  </si>
  <si>
    <t>終了者の割合
（％）</t>
    <rPh sb="0" eb="2">
      <t>シュウリョウ</t>
    </rPh>
    <rPh sb="2" eb="3">
      <t>シャ</t>
    </rPh>
    <rPh sb="4" eb="6">
      <t>ワリアイ</t>
    </rPh>
    <phoneticPr fontId="4"/>
  </si>
  <si>
    <t>001</t>
  </si>
  <si>
    <t>千代田区　　　　　　</t>
  </si>
  <si>
    <t>002</t>
  </si>
  <si>
    <t>中央区　　　　　　　</t>
  </si>
  <si>
    <t>003</t>
  </si>
  <si>
    <t>港　区　　　　　　　</t>
  </si>
  <si>
    <t>004</t>
  </si>
  <si>
    <t>新宿区　　　　　　　</t>
  </si>
  <si>
    <t>005</t>
  </si>
  <si>
    <t>文京区　　　　　　　</t>
  </si>
  <si>
    <t>006</t>
  </si>
  <si>
    <t>台東区　　　　　　　</t>
  </si>
  <si>
    <t>007</t>
  </si>
  <si>
    <t>墨田区　　　　　　　</t>
  </si>
  <si>
    <t>008</t>
  </si>
  <si>
    <t>江東区　　　　　　　</t>
  </si>
  <si>
    <t>009</t>
  </si>
  <si>
    <t>品川区　　　　　　　</t>
  </si>
  <si>
    <t>010</t>
  </si>
  <si>
    <t>目黒区　　　　　　　</t>
  </si>
  <si>
    <t>011</t>
  </si>
  <si>
    <t>大田区　　　　　　　</t>
  </si>
  <si>
    <t>012</t>
  </si>
  <si>
    <t>世田谷区　　　　　　</t>
  </si>
  <si>
    <t>013</t>
  </si>
  <si>
    <t>渋谷区　　　　　　　</t>
  </si>
  <si>
    <t>014</t>
  </si>
  <si>
    <t>中野区　　　　　　　</t>
  </si>
  <si>
    <t>015</t>
  </si>
  <si>
    <t>杉並区　　　　　　　</t>
  </si>
  <si>
    <t>016</t>
  </si>
  <si>
    <t>豊島区　　　　　　　</t>
  </si>
  <si>
    <t>017</t>
  </si>
  <si>
    <t>北　区　　　　　　　</t>
  </si>
  <si>
    <t>018</t>
  </si>
  <si>
    <t>荒川区　　　　　　　</t>
  </si>
  <si>
    <t>019</t>
  </si>
  <si>
    <t>板橋区　　　　　　　</t>
  </si>
  <si>
    <t>020</t>
  </si>
  <si>
    <t>練馬区　　　　　　　</t>
  </si>
  <si>
    <t>021</t>
  </si>
  <si>
    <t>足立区　　　　　　　</t>
  </si>
  <si>
    <t>022</t>
  </si>
  <si>
    <t>葛飾区　　　　　　　</t>
  </si>
  <si>
    <t>023</t>
  </si>
  <si>
    <t>江戸川区　　　　　　</t>
  </si>
  <si>
    <t>特別区計</t>
    <rPh sb="0" eb="3">
      <t>トクベツク</t>
    </rPh>
    <rPh sb="3" eb="4">
      <t>ケイ</t>
    </rPh>
    <phoneticPr fontId="4"/>
  </si>
  <si>
    <t>024</t>
  </si>
  <si>
    <t>025</t>
  </si>
  <si>
    <t>立川市　　　　　　　</t>
  </si>
  <si>
    <t>026</t>
  </si>
  <si>
    <t>武蔵野市　　　　　　</t>
  </si>
  <si>
    <t>027</t>
  </si>
  <si>
    <t>三鷹市　　　　　　　</t>
  </si>
  <si>
    <t>028</t>
  </si>
  <si>
    <t>青梅市　　　　　　　</t>
  </si>
  <si>
    <t>029</t>
  </si>
  <si>
    <t>府中市　　　　　　　</t>
  </si>
  <si>
    <t>030</t>
  </si>
  <si>
    <t>昭島市　　　　　　　</t>
  </si>
  <si>
    <t>031</t>
  </si>
  <si>
    <t>調布市　　　　　　　</t>
  </si>
  <si>
    <t>032</t>
  </si>
  <si>
    <t>町田市　　　　　　　</t>
  </si>
  <si>
    <t>033</t>
  </si>
  <si>
    <t>福生市　　　　　　　</t>
  </si>
  <si>
    <t>034</t>
  </si>
  <si>
    <t>羽村市　　　　　　　</t>
  </si>
  <si>
    <t>035</t>
  </si>
  <si>
    <t>瑞穂町　　　　　　　</t>
  </si>
  <si>
    <t>036</t>
  </si>
  <si>
    <t>あきる野市　　　　　</t>
  </si>
  <si>
    <t>037</t>
  </si>
  <si>
    <t>日の出町　　　　　　</t>
  </si>
  <si>
    <t>039</t>
  </si>
  <si>
    <t>檜原村　　　　　　　</t>
  </si>
  <si>
    <t>040</t>
  </si>
  <si>
    <t>奥多摩町　　　　　　</t>
  </si>
  <si>
    <t>042</t>
  </si>
  <si>
    <t>日野市　　　　　　　</t>
  </si>
  <si>
    <t>044</t>
  </si>
  <si>
    <t>多摩市　　　　　　　</t>
  </si>
  <si>
    <t>045</t>
  </si>
  <si>
    <t>稲城市　　　　　　　</t>
  </si>
  <si>
    <t>046</t>
  </si>
  <si>
    <t>国立市　　　　　　　</t>
  </si>
  <si>
    <t>047</t>
  </si>
  <si>
    <t>048</t>
  </si>
  <si>
    <t>小金井市　　　　　　</t>
  </si>
  <si>
    <t>049</t>
  </si>
  <si>
    <t>国分寺市　　　　　　</t>
  </si>
  <si>
    <t>051</t>
  </si>
  <si>
    <t>武蔵村山市　　　　　</t>
  </si>
  <si>
    <t>052</t>
  </si>
  <si>
    <t>東大和市　　　　　　</t>
  </si>
  <si>
    <t>053</t>
  </si>
  <si>
    <t>東村山市　　　　　　</t>
  </si>
  <si>
    <t>054</t>
  </si>
  <si>
    <t>清瀬市　　　　　　　</t>
  </si>
  <si>
    <t>055</t>
  </si>
  <si>
    <t>057</t>
  </si>
  <si>
    <t>西東京市　　　　　　</t>
  </si>
  <si>
    <t>058</t>
  </si>
  <si>
    <t>小平市　　　　　　　</t>
  </si>
  <si>
    <t>059</t>
  </si>
  <si>
    <t>大島町　　　　　　　</t>
  </si>
  <si>
    <t>060</t>
  </si>
  <si>
    <t>利島村　　　　　　　</t>
  </si>
  <si>
    <t>061</t>
  </si>
  <si>
    <t>新島村　　　　　　　</t>
  </si>
  <si>
    <t>062</t>
  </si>
  <si>
    <t>神津島村　　　　　　</t>
  </si>
  <si>
    <t>063</t>
  </si>
  <si>
    <t>三宅村　　　　　　　</t>
  </si>
  <si>
    <t>064</t>
  </si>
  <si>
    <t>御蔵島村　　　　　　</t>
  </si>
  <si>
    <t>065</t>
  </si>
  <si>
    <t>八丈町　　　　　　　</t>
  </si>
  <si>
    <t>066</t>
  </si>
  <si>
    <t>青ヶ島村　　　　　　</t>
  </si>
  <si>
    <t>067</t>
  </si>
  <si>
    <t>小笠原村　　　　　　</t>
  </si>
  <si>
    <t>市町村計</t>
    <rPh sb="0" eb="3">
      <t>シチョウソン</t>
    </rPh>
    <rPh sb="3" eb="4">
      <t>ケイ</t>
    </rPh>
    <phoneticPr fontId="4"/>
  </si>
  <si>
    <t>東京都計</t>
    <rPh sb="0" eb="2">
      <t>トウキョウ</t>
    </rPh>
    <rPh sb="2" eb="3">
      <t>ト</t>
    </rPh>
    <rPh sb="3" eb="4">
      <t>ケイ</t>
    </rPh>
    <phoneticPr fontId="4"/>
  </si>
  <si>
    <t>大島町</t>
    <phoneticPr fontId="3"/>
  </si>
  <si>
    <t>利島村</t>
    <phoneticPr fontId="3"/>
  </si>
  <si>
    <t>新島村</t>
    <phoneticPr fontId="3"/>
  </si>
  <si>
    <t>神津島村</t>
    <phoneticPr fontId="3"/>
  </si>
  <si>
    <t>三宅村</t>
    <phoneticPr fontId="3"/>
  </si>
  <si>
    <t>御蔵島村</t>
    <phoneticPr fontId="3"/>
  </si>
  <si>
    <t>八丈町</t>
    <phoneticPr fontId="3"/>
  </si>
  <si>
    <t>青ヶ島村</t>
    <phoneticPr fontId="3"/>
  </si>
  <si>
    <t>（A）</t>
    <phoneticPr fontId="4"/>
  </si>
  <si>
    <t>（D/A）</t>
    <phoneticPr fontId="4"/>
  </si>
  <si>
    <t>区計</t>
    <phoneticPr fontId="44"/>
  </si>
  <si>
    <t>市計</t>
    <phoneticPr fontId="44"/>
  </si>
  <si>
    <t>町村計</t>
    <phoneticPr fontId="44"/>
  </si>
  <si>
    <t>保険者
番号</t>
    <rPh sb="0" eb="3">
      <t>ホケンシャ</t>
    </rPh>
    <rPh sb="4" eb="6">
      <t>バンゴウ</t>
    </rPh>
    <phoneticPr fontId="4"/>
  </si>
  <si>
    <t>狛江市　　　　　　　</t>
  </si>
  <si>
    <t>（C）</t>
    <phoneticPr fontId="58"/>
  </si>
  <si>
    <t>（B）</t>
    <phoneticPr fontId="58"/>
  </si>
  <si>
    <t>（人）</t>
    <rPh sb="1" eb="2">
      <t>ヒト</t>
    </rPh>
    <phoneticPr fontId="58"/>
  </si>
  <si>
    <t>受診率</t>
    <rPh sb="0" eb="2">
      <t>ジュシン</t>
    </rPh>
    <rPh sb="2" eb="3">
      <t>リツ</t>
    </rPh>
    <phoneticPr fontId="58"/>
  </si>
  <si>
    <t>町村計</t>
    <rPh sb="0" eb="2">
      <t>チョウソン</t>
    </rPh>
    <rPh sb="2" eb="3">
      <t>ケイ</t>
    </rPh>
    <phoneticPr fontId="4"/>
  </si>
  <si>
    <t>26市計</t>
    <rPh sb="2" eb="3">
      <t>シ</t>
    </rPh>
    <rPh sb="3" eb="4">
      <t>ケイ</t>
    </rPh>
    <phoneticPr fontId="4"/>
  </si>
  <si>
    <t>東久留米市　　　　</t>
    <rPh sb="4" eb="5">
      <t>シ</t>
    </rPh>
    <phoneticPr fontId="4"/>
  </si>
  <si>
    <t>厚生労働省ホームページ</t>
    <phoneticPr fontId="3"/>
  </si>
  <si>
    <t>全国</t>
    <rPh sb="0" eb="2">
      <t>ゼンコク</t>
    </rPh>
    <phoneticPr fontId="4"/>
  </si>
  <si>
    <t>ＨＣ順</t>
    <rPh sb="2" eb="3">
      <t>ジュン</t>
    </rPh>
    <phoneticPr fontId="4"/>
  </si>
  <si>
    <t>要指導者数</t>
    <rPh sb="0" eb="1">
      <t>ヨウ</t>
    </rPh>
    <rPh sb="1" eb="3">
      <t>シドウ</t>
    </rPh>
    <rPh sb="3" eb="4">
      <t>シャ</t>
    </rPh>
    <rPh sb="4" eb="5">
      <t>スウ</t>
    </rPh>
    <phoneticPr fontId="4"/>
  </si>
  <si>
    <t>要精検者数</t>
    <rPh sb="0" eb="1">
      <t>ヨウ</t>
    </rPh>
    <rPh sb="1" eb="2">
      <t>セイ</t>
    </rPh>
    <rPh sb="2" eb="3">
      <t>ケン</t>
    </rPh>
    <rPh sb="3" eb="4">
      <t>シャ</t>
    </rPh>
    <rPh sb="4" eb="5">
      <t>カズ</t>
    </rPh>
    <phoneticPr fontId="4"/>
  </si>
  <si>
    <t>受診者数</t>
    <rPh sb="0" eb="3">
      <t>ジュシンシャ</t>
    </rPh>
    <rPh sb="3" eb="4">
      <t>スウ</t>
    </rPh>
    <phoneticPr fontId="4"/>
  </si>
  <si>
    <t>３　成人高齢保健</t>
    <phoneticPr fontId="4"/>
  </si>
  <si>
    <t>Ⅱ　ライフステージに応じた保健対策</t>
    <rPh sb="10" eb="11">
      <t>オウ</t>
    </rPh>
    <rPh sb="13" eb="15">
      <t>ホケン</t>
    </rPh>
    <rPh sb="15" eb="17">
      <t>タイサク</t>
    </rPh>
    <phoneticPr fontId="4"/>
  </si>
  <si>
    <t>誤差</t>
    <rPh sb="0" eb="2">
      <t>ゴサ</t>
    </rPh>
    <phoneticPr fontId="4"/>
  </si>
  <si>
    <t>合計チェック</t>
    <rPh sb="0" eb="2">
      <t>ゴウケイ</t>
    </rPh>
    <phoneticPr fontId="4"/>
  </si>
  <si>
    <t>↓必要に応じて合計チェック欄を工夫してください。</t>
    <rPh sb="1" eb="3">
      <t>ヒツヨウ</t>
    </rPh>
    <rPh sb="4" eb="5">
      <t>オウ</t>
    </rPh>
    <rPh sb="7" eb="9">
      <t>ゴウケイ</t>
    </rPh>
    <rPh sb="13" eb="14">
      <t>ラン</t>
    </rPh>
    <rPh sb="15" eb="17">
      <t>クフウ</t>
    </rPh>
    <phoneticPr fontId="4"/>
  </si>
  <si>
    <t>南多摩データ</t>
    <rPh sb="0" eb="3">
      <t>ミナミタマ</t>
    </rPh>
    <phoneticPr fontId="3"/>
  </si>
  <si>
    <t>八王子市　　　　　　</t>
  </si>
  <si>
    <t>☜元データは「特定健診・保健指導実施率」のシート</t>
    <rPh sb="1" eb="2">
      <t>モト</t>
    </rPh>
    <rPh sb="7" eb="9">
      <t>トクテイ</t>
    </rPh>
    <rPh sb="9" eb="11">
      <t>ケンシン</t>
    </rPh>
    <rPh sb="12" eb="14">
      <t>ホケン</t>
    </rPh>
    <rPh sb="14" eb="16">
      <t>シドウ</t>
    </rPh>
    <rPh sb="16" eb="18">
      <t>ジッシ</t>
    </rPh>
    <rPh sb="18" eb="19">
      <t>リツ</t>
    </rPh>
    <phoneticPr fontId="3"/>
  </si>
  <si>
    <t>☜元データは「健康診査実績集計表」のシート</t>
    <rPh sb="1" eb="2">
      <t>モト</t>
    </rPh>
    <rPh sb="7" eb="9">
      <t>ケンコウ</t>
    </rPh>
    <rPh sb="9" eb="11">
      <t>シンサ</t>
    </rPh>
    <rPh sb="11" eb="13">
      <t>ジッセキ</t>
    </rPh>
    <rPh sb="13" eb="15">
      <t>シュウケイ</t>
    </rPh>
    <rPh sb="15" eb="16">
      <t>ヒョウ</t>
    </rPh>
    <phoneticPr fontId="3"/>
  </si>
  <si>
    <t>（単位：人）</t>
    <rPh sb="1" eb="3">
      <t>タンイ</t>
    </rPh>
    <rPh sb="4" eb="5">
      <t>ニン</t>
    </rPh>
    <phoneticPr fontId="4"/>
  </si>
  <si>
    <t>健診対象者は令和４年４月１日現在の被保険者数から健診除外者の推計値を引いて算出した。</t>
    <rPh sb="6" eb="8">
      <t>レイワ</t>
    </rPh>
    <phoneticPr fontId="3"/>
  </si>
  <si>
    <t>令和５年度</t>
    <rPh sb="0" eb="2">
      <t>レイワ</t>
    </rPh>
    <rPh sb="3" eb="5">
      <t>ネンド</t>
    </rPh>
    <rPh sb="4" eb="5">
      <t>ド</t>
    </rPh>
    <phoneticPr fontId="3"/>
  </si>
  <si>
    <t>「令和５年度　後期高齢者医療健康診査実績一覧」（東京都後期高齢者医療広域連合）</t>
    <rPh sb="1" eb="3">
      <t>レイワ</t>
    </rPh>
    <rPh sb="4" eb="6">
      <t>ネンド</t>
    </rPh>
    <rPh sb="5" eb="6">
      <t>ド</t>
    </rPh>
    <phoneticPr fontId="3"/>
  </si>
  <si>
    <t>令和５年度　特定健診・特定保健指導実施結果数値</t>
    <rPh sb="0" eb="2">
      <t>レイワ</t>
    </rPh>
    <rPh sb="6" eb="8">
      <t>トクテイ</t>
    </rPh>
    <rPh sb="8" eb="10">
      <t>ケンシン</t>
    </rPh>
    <rPh sb="11" eb="13">
      <t>トクテイ</t>
    </rPh>
    <rPh sb="13" eb="15">
      <t>ホケン</t>
    </rPh>
    <rPh sb="15" eb="17">
      <t>シドウ</t>
    </rPh>
    <rPh sb="17" eb="19">
      <t>ジッシ</t>
    </rPh>
    <rPh sb="19" eb="21">
      <t>ケッカ</t>
    </rPh>
    <rPh sb="21" eb="23">
      <t>スウチ</t>
    </rPh>
    <phoneticPr fontId="4"/>
  </si>
  <si>
    <t>令和６年１２月１６日現在</t>
    <rPh sb="0" eb="1">
      <t>レイ</t>
    </rPh>
    <rPh sb="1" eb="2">
      <t>ワ</t>
    </rPh>
    <rPh sb="3" eb="4">
      <t>ネン</t>
    </rPh>
    <rPh sb="6" eb="7">
      <t>ガツ</t>
    </rPh>
    <rPh sb="9" eb="10">
      <t>ニチ</t>
    </rPh>
    <rPh sb="10" eb="12">
      <t>ゲンザイ</t>
    </rPh>
    <phoneticPr fontId="4"/>
  </si>
  <si>
    <t>【参考】
令和４年度
受診率
（％）</t>
    <rPh sb="1" eb="3">
      <t>サンコウ</t>
    </rPh>
    <rPh sb="5" eb="7">
      <t>レイワ</t>
    </rPh>
    <rPh sb="8" eb="10">
      <t>ネンド</t>
    </rPh>
    <phoneticPr fontId="4"/>
  </si>
  <si>
    <t>【参考】
令和４年度
終了者の割合
（％）</t>
    <rPh sb="1" eb="3">
      <t>サンコウ</t>
    </rPh>
    <rPh sb="5" eb="7">
      <t>レイワ</t>
    </rPh>
    <rPh sb="8" eb="10">
      <t>ネンド</t>
    </rPh>
    <phoneticPr fontId="4"/>
  </si>
  <si>
    <t>令和５年度特定健診</t>
    <rPh sb="0" eb="2">
      <t>レイワ</t>
    </rPh>
    <rPh sb="5" eb="7">
      <t>トクテイ</t>
    </rPh>
    <rPh sb="7" eb="9">
      <t>ケンシン</t>
    </rPh>
    <phoneticPr fontId="4"/>
  </si>
  <si>
    <t>令和５年度特定保健指導</t>
    <rPh sb="0" eb="2">
      <t>レイワ</t>
    </rPh>
    <rPh sb="5" eb="7">
      <t>トクテイ</t>
    </rPh>
    <rPh sb="7" eb="9">
      <t>ホケン</t>
    </rPh>
    <rPh sb="9" eb="11">
      <t>シドウ</t>
    </rPh>
    <phoneticPr fontId="4"/>
  </si>
  <si>
    <t>「令和５年度　東京都保険者別特定健診・特定保健指導実施結果」（東京都保健医療局保健政策部国民健康保険課）</t>
    <rPh sb="34" eb="36">
      <t>ホケン</t>
    </rPh>
    <rPh sb="36" eb="38">
      <t>イリョウ</t>
    </rPh>
    <phoneticPr fontId="3"/>
  </si>
  <si>
    <t>「令和５年度　健康増進事業実績集計表」（東京都保健医療局保健政策部健康推進課）</t>
    <rPh sb="1" eb="3">
      <t>レイワ</t>
    </rPh>
    <rPh sb="23" eb="27">
      <t>ホケンイリョウ</t>
    </rPh>
    <rPh sb="27" eb="28">
      <t>キョク</t>
    </rPh>
    <phoneticPr fontId="4"/>
  </si>
  <si>
    <r>
      <t>（５）‐２　歯周疾患検診結果（</t>
    </r>
    <r>
      <rPr>
        <sz val="11"/>
        <color rgb="FFFF0000"/>
        <rFont val="ＭＳ Ｐゴシック"/>
        <family val="3"/>
        <charset val="128"/>
      </rPr>
      <t>令和４</t>
    </r>
    <r>
      <rPr>
        <sz val="11"/>
        <color theme="1"/>
        <rFont val="ＭＳ Ｐゴシック"/>
        <family val="2"/>
        <scheme val="minor"/>
      </rPr>
      <t>年度）</t>
    </r>
    <rPh sb="6" eb="8">
      <t>シシュウ</t>
    </rPh>
    <rPh sb="8" eb="10">
      <t>シッカン</t>
    </rPh>
    <rPh sb="10" eb="12">
      <t>ケンシン</t>
    </rPh>
    <rPh sb="12" eb="14">
      <t>ケッカ</t>
    </rPh>
    <rPh sb="15" eb="17">
      <t>レイワ</t>
    </rPh>
    <rPh sb="18" eb="20">
      <t>ネンド</t>
    </rPh>
    <phoneticPr fontId="4"/>
  </si>
  <si>
    <r>
      <t>資料：「地域保健・健康増進事業報告（健康増進編）」（</t>
    </r>
    <r>
      <rPr>
        <sz val="11"/>
        <color rgb="FFFF0000"/>
        <rFont val="ＭＳ Ｐゴシック"/>
        <family val="3"/>
        <charset val="128"/>
      </rPr>
      <t>令和４</t>
    </r>
    <r>
      <rPr>
        <sz val="11"/>
        <color theme="1"/>
        <rFont val="ＭＳ Ｐゴシック"/>
        <family val="2"/>
        <scheme val="minor"/>
      </rPr>
      <t>年度）厚生労働省ホームページより</t>
    </r>
    <rPh sb="0" eb="2">
      <t>シリョウ</t>
    </rPh>
    <rPh sb="4" eb="6">
      <t>チイキ</t>
    </rPh>
    <rPh sb="6" eb="8">
      <t>ホケン</t>
    </rPh>
    <rPh sb="9" eb="11">
      <t>ケンコウ</t>
    </rPh>
    <rPh sb="11" eb="13">
      <t>ゾウシン</t>
    </rPh>
    <rPh sb="13" eb="15">
      <t>ジギョウ</t>
    </rPh>
    <rPh sb="15" eb="17">
      <t>ホウコク</t>
    </rPh>
    <rPh sb="18" eb="20">
      <t>ケンコウ</t>
    </rPh>
    <rPh sb="20" eb="22">
      <t>ゾウシン</t>
    </rPh>
    <rPh sb="22" eb="23">
      <t>ヘン</t>
    </rPh>
    <rPh sb="26" eb="28">
      <t>レイワ</t>
    </rPh>
    <rPh sb="32" eb="34">
      <t>コウセイ</t>
    </rPh>
    <rPh sb="34" eb="37">
      <t>ロウドウショウ</t>
    </rPh>
    <phoneticPr fontId="63"/>
  </si>
  <si>
    <t>令和４年度</t>
    <rPh sb="0" eb="2">
      <t>レイワ</t>
    </rPh>
    <rPh sb="3" eb="5">
      <t>ネンド</t>
    </rPh>
    <phoneticPr fontId="3"/>
  </si>
  <si>
    <t>「令和４年度　地域保健・健康増進事業報告（健康増進編）」</t>
    <rPh sb="1" eb="3">
      <t>レイワ</t>
    </rPh>
    <rPh sb="4" eb="6">
      <t>ネンド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</si>
</sst>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1" formatCode="_ * #,##0_ ;_ * \-#,##0_ ;_ * &quot;-&quot;_ ;_ @_ "/>
    <numFmt numFmtId="176" formatCode="#,##0_);[Red]\(#,##0\)"/>
    <numFmt numFmtId="177" formatCode="#,##0.0_);[Red]\(#,##0.0\)"/>
    <numFmt numFmtId="178" formatCode="0.0_);[Red]\(0.0\)"/>
    <numFmt numFmtId="179" formatCode="#,##0_ "/>
    <numFmt numFmtId="180" formatCode="_ * #,##0.0_ ;_ * \-#,##0.0_ ;_ * &quot;-&quot;?_ ;_ @_ "/>
    <numFmt numFmtId="181" formatCode="0.0%"/>
    <numFmt numFmtId="182" formatCode="_ * #,##0.00_ ;_ * \-#,##0.00_ ;_ * &quot;-&quot;_ ;_ @_ "/>
    <numFmt numFmtId="183" formatCode="_ * #,##0.0_ ;_ * \-#,##0.0_ ;_ * &quot;-&quot;_ ;_ @_ "/>
    <numFmt numFmtId="184" formatCode="0_ "/>
    <numFmt numFmtId="185" formatCode="#,##0.0_ "/>
    <numFmt numFmtId="186" formatCode="0.0_ "/>
    <numFmt numFmtId="187" formatCode="#,##0;&quot;△ &quot;#,##0"/>
    <numFmt numFmtId="188" formatCode="0_);[Red]\(0\)"/>
  </numFmts>
  <fonts count="72">
    <font>
      <sz val="11"/>
      <color theme="1"/>
      <name val="ＭＳ Ｐゴシック"/>
      <family val="2"/>
      <scheme val="minor"/>
    </font>
    <font>
      <sz val="11"/>
      <color theme="1"/>
      <name val="ＭＳ 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sz val="9"/>
      <name val="ＭＳ Ｐゴシック"/>
      <family val="3"/>
      <charset val="128"/>
      <scheme val="major"/>
    </font>
    <font>
      <sz val="8"/>
      <name val="ＭＳ Ｐゴシック"/>
      <family val="3"/>
      <charset val="128"/>
      <scheme val="major"/>
    </font>
    <font>
      <b/>
      <sz val="10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b/>
      <sz val="2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3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b/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8"/>
      <name val="ＪＳゴシック"/>
      <family val="3"/>
      <charset val="128"/>
    </font>
    <font>
      <b/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11"/>
      <name val="明朝"/>
      <family val="1"/>
      <charset val="128"/>
    </font>
    <font>
      <b/>
      <sz val="14"/>
      <name val="ＭＳ Ｐゴシック"/>
      <family val="3"/>
      <charset val="128"/>
    </font>
    <font>
      <b/>
      <sz val="14"/>
      <name val="ＭＳ Ｐ明朝"/>
      <family val="1"/>
      <charset val="128"/>
    </font>
    <font>
      <sz val="11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sz val="10.5"/>
      <name val="ＭＳ Ｐゴシック"/>
      <family val="3"/>
      <charset val="128"/>
    </font>
    <font>
      <sz val="9"/>
      <name val="ＭＳ Ｐゴシック"/>
      <family val="3"/>
      <charset val="128"/>
    </font>
    <font>
      <sz val="10.5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scheme val="minor"/>
    </font>
    <font>
      <sz val="6"/>
      <name val="明朝"/>
      <family val="1"/>
      <charset val="128"/>
    </font>
    <font>
      <sz val="10.5"/>
      <color rgb="FF0000FF"/>
      <name val="ＭＳ Ｐゴシック"/>
      <family val="3"/>
      <charset val="128"/>
    </font>
    <font>
      <sz val="11"/>
      <color rgb="FF0000FF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1"/>
      <color rgb="FFFF000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0"/>
      <color indexed="81"/>
      <name val="ＭＳ Ｐゴシック"/>
      <family val="3"/>
      <charset val="128"/>
    </font>
    <font>
      <sz val="18"/>
      <name val="ＭＳ Ｐゴシック"/>
      <family val="3"/>
      <charset val="128"/>
      <scheme val="minor"/>
    </font>
    <font>
      <sz val="14"/>
      <color rgb="FFFF0000"/>
      <name val="ＭＳ Ｐゴシック"/>
      <family val="3"/>
      <charset val="128"/>
      <scheme val="minor"/>
    </font>
    <font>
      <sz val="11"/>
      <color rgb="FFFF0000"/>
      <name val="ＭＳ Ｐ明朝"/>
      <family val="1"/>
      <charset val="128"/>
    </font>
    <font>
      <sz val="9"/>
      <color rgb="FFFF0000"/>
      <name val="ＭＳ Ｐゴシック"/>
      <family val="3"/>
      <charset val="128"/>
      <scheme val="major"/>
    </font>
    <font>
      <sz val="10"/>
      <color rgb="FFFF0000"/>
      <name val="ＭＳ Ｐゴシック"/>
      <family val="3"/>
      <charset val="128"/>
    </font>
  </fonts>
  <fills count="4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E1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9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ashed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ashed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hair">
        <color indexed="64"/>
      </top>
      <bottom/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dashed">
        <color indexed="64"/>
      </right>
      <top style="dashed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hair">
        <color indexed="64"/>
      </top>
      <bottom style="hair">
        <color indexed="64"/>
      </bottom>
      <diagonal/>
    </border>
    <border>
      <left/>
      <right style="dashed">
        <color indexed="64"/>
      </right>
      <top style="hair">
        <color indexed="64"/>
      </top>
      <bottom/>
      <diagonal/>
    </border>
    <border>
      <left/>
      <right style="dashed">
        <color indexed="64"/>
      </right>
      <top style="hair">
        <color indexed="64"/>
      </top>
      <bottom style="thin">
        <color indexed="64"/>
      </bottom>
      <diagonal/>
    </border>
    <border>
      <left style="dashed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ashed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dashed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4"/>
      </left>
      <right style="hair">
        <color indexed="64"/>
      </right>
      <top style="hair">
        <color indexed="64"/>
      </top>
      <bottom/>
      <diagonal/>
    </border>
    <border>
      <left style="dashed">
        <color indexed="64"/>
      </left>
      <right style="hair">
        <color indexed="64"/>
      </right>
      <top/>
      <bottom style="hair">
        <color indexed="64"/>
      </bottom>
      <diagonal/>
    </border>
    <border>
      <left style="dashed">
        <color indexed="64"/>
      </left>
      <right style="hair">
        <color indexed="64"/>
      </right>
      <top/>
      <bottom style="thin">
        <color indexed="64"/>
      </bottom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dashed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hair">
        <color indexed="64"/>
      </bottom>
      <diagonal/>
    </border>
    <border>
      <left style="hair">
        <color indexed="64"/>
      </left>
      <right style="dashed">
        <color indexed="64"/>
      </right>
      <top style="thin">
        <color indexed="64"/>
      </top>
      <bottom style="hair">
        <color indexed="64"/>
      </bottom>
      <diagonal/>
    </border>
    <border>
      <left style="dashed">
        <color indexed="64"/>
      </left>
      <right style="hair">
        <color indexed="64"/>
      </right>
      <top/>
      <bottom/>
      <diagonal/>
    </border>
    <border>
      <left/>
      <right style="dashed">
        <color indexed="64"/>
      </right>
      <top/>
      <bottom/>
      <diagonal/>
    </border>
  </borders>
  <cellStyleXfs count="52">
    <xf numFmtId="0" fontId="0" fillId="0" borderId="0"/>
    <xf numFmtId="0" fontId="5" fillId="0" borderId="0">
      <alignment vertical="center"/>
    </xf>
    <xf numFmtId="38" fontId="5" fillId="0" borderId="0" applyFont="0" applyFill="0" applyBorder="0" applyAlignment="0" applyProtection="0"/>
    <xf numFmtId="0" fontId="2" fillId="0" borderId="0">
      <alignment vertical="center"/>
    </xf>
    <xf numFmtId="0" fontId="5" fillId="0" borderId="0"/>
    <xf numFmtId="0" fontId="5" fillId="0" borderId="0"/>
    <xf numFmtId="0" fontId="21" fillId="12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9" borderId="41" applyNumberFormat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1" fillId="10" borderId="42" applyNumberFormat="0" applyFont="0" applyAlignment="0" applyProtection="0">
      <alignment vertical="center"/>
    </xf>
    <xf numFmtId="0" fontId="26" fillId="0" borderId="40" applyNumberFormat="0" applyFill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8" fillId="8" borderId="38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35" applyNumberFormat="0" applyFill="0" applyAlignment="0" applyProtection="0">
      <alignment vertical="center"/>
    </xf>
    <xf numFmtId="0" fontId="31" fillId="0" borderId="36" applyNumberFormat="0" applyFill="0" applyAlignment="0" applyProtection="0">
      <alignment vertical="center"/>
    </xf>
    <xf numFmtId="0" fontId="32" fillId="0" borderId="37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43" applyNumberFormat="0" applyFill="0" applyAlignment="0" applyProtection="0">
      <alignment vertical="center"/>
    </xf>
    <xf numFmtId="0" fontId="34" fillId="8" borderId="39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7" borderId="38" applyNumberFormat="0" applyAlignment="0" applyProtection="0">
      <alignment vertical="center"/>
    </xf>
    <xf numFmtId="0" fontId="37" fillId="4" borderId="0" applyNumberFormat="0" applyBorder="0" applyAlignment="0" applyProtection="0">
      <alignment vertical="center"/>
    </xf>
    <xf numFmtId="0" fontId="21" fillId="0" borderId="0"/>
    <xf numFmtId="38" fontId="21" fillId="0" borderId="0" applyFont="0" applyFill="0" applyBorder="0" applyAlignment="0" applyProtection="0">
      <alignment vertical="center"/>
    </xf>
    <xf numFmtId="0" fontId="57" fillId="0" borderId="0" applyNumberFormat="0" applyFill="0" applyBorder="0" applyAlignment="0" applyProtection="0"/>
    <xf numFmtId="0" fontId="1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615">
    <xf numFmtId="0" fontId="0" fillId="0" borderId="0" xfId="0"/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10" fillId="3" borderId="19" xfId="0" applyFont="1" applyFill="1" applyBorder="1" applyAlignment="1">
      <alignment horizontal="center" vertical="center" wrapText="1" shrinkToFi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41" fontId="7" fillId="0" borderId="0" xfId="0" applyNumberFormat="1" applyFont="1" applyAlignment="1">
      <alignment horizontal="right" vertical="center"/>
    </xf>
    <xf numFmtId="177" fontId="7" fillId="0" borderId="0" xfId="0" applyNumberFormat="1" applyFont="1" applyAlignment="1">
      <alignment horizontal="right" vertical="center"/>
    </xf>
    <xf numFmtId="41" fontId="7" fillId="0" borderId="0" xfId="0" applyNumberFormat="1" applyFont="1" applyAlignment="1">
      <alignment vertical="center"/>
    </xf>
    <xf numFmtId="180" fontId="7" fillId="0" borderId="0" xfId="0" applyNumberFormat="1" applyFont="1" applyAlignment="1">
      <alignment vertical="center"/>
    </xf>
    <xf numFmtId="176" fontId="7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181" fontId="7" fillId="0" borderId="0" xfId="0" applyNumberFormat="1" applyFont="1" applyAlignment="1">
      <alignment vertical="center"/>
    </xf>
    <xf numFmtId="179" fontId="7" fillId="0" borderId="0" xfId="0" applyNumberFormat="1" applyFont="1" applyAlignment="1">
      <alignment vertical="center"/>
    </xf>
    <xf numFmtId="0" fontId="6" fillId="0" borderId="5" xfId="0" applyFont="1" applyBorder="1" applyAlignment="1">
      <alignment horizontal="left" vertical="center"/>
    </xf>
    <xf numFmtId="179" fontId="6" fillId="0" borderId="0" xfId="0" applyNumberFormat="1" applyFont="1" applyAlignment="1">
      <alignment horizontal="right" vertical="center"/>
    </xf>
    <xf numFmtId="0" fontId="6" fillId="0" borderId="0" xfId="0" applyFont="1"/>
    <xf numFmtId="0" fontId="6" fillId="0" borderId="5" xfId="0" applyFont="1" applyBorder="1" applyAlignment="1">
      <alignment vertical="center"/>
    </xf>
    <xf numFmtId="0" fontId="8" fillId="0" borderId="0" xfId="0" applyFont="1" applyAlignment="1">
      <alignment vertical="top"/>
    </xf>
    <xf numFmtId="179" fontId="6" fillId="0" borderId="0" xfId="0" applyNumberFormat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/>
    <xf numFmtId="176" fontId="6" fillId="0" borderId="0" xfId="0" applyNumberFormat="1" applyFont="1" applyAlignment="1">
      <alignment horizontal="right" vertical="center"/>
    </xf>
    <xf numFmtId="176" fontId="6" fillId="0" borderId="0" xfId="0" applyNumberFormat="1" applyFont="1"/>
    <xf numFmtId="0" fontId="6" fillId="0" borderId="16" xfId="0" applyFont="1" applyBorder="1" applyAlignment="1">
      <alignment vertical="center"/>
    </xf>
    <xf numFmtId="0" fontId="6" fillId="0" borderId="6" xfId="0" applyFont="1" applyBorder="1" applyAlignment="1">
      <alignment horizontal="center" vertical="center" wrapText="1" shrinkToFit="1"/>
    </xf>
    <xf numFmtId="0" fontId="6" fillId="0" borderId="5" xfId="0" applyFont="1" applyBorder="1" applyAlignment="1">
      <alignment horizontal="center" vertical="center" wrapText="1" shrinkToFit="1"/>
    </xf>
    <xf numFmtId="178" fontId="6" fillId="0" borderId="5" xfId="0" applyNumberFormat="1" applyFont="1" applyBorder="1" applyAlignment="1">
      <alignment vertical="center"/>
    </xf>
    <xf numFmtId="180" fontId="7" fillId="0" borderId="5" xfId="0" applyNumberFormat="1" applyFont="1" applyBorder="1" applyAlignment="1">
      <alignment vertical="center"/>
    </xf>
    <xf numFmtId="177" fontId="7" fillId="0" borderId="5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right"/>
    </xf>
    <xf numFmtId="0" fontId="9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41" fontId="10" fillId="0" borderId="5" xfId="0" applyNumberFormat="1" applyFont="1" applyBorder="1" applyAlignment="1">
      <alignment horizontal="right" vertical="center"/>
    </xf>
    <xf numFmtId="177" fontId="10" fillId="2" borderId="6" xfId="0" applyNumberFormat="1" applyFont="1" applyFill="1" applyBorder="1" applyAlignment="1">
      <alignment horizontal="right" vertical="center"/>
    </xf>
    <xf numFmtId="41" fontId="10" fillId="0" borderId="7" xfId="0" applyNumberFormat="1" applyFont="1" applyBorder="1" applyAlignment="1">
      <alignment horizontal="right" vertical="center"/>
    </xf>
    <xf numFmtId="41" fontId="10" fillId="0" borderId="5" xfId="0" applyNumberFormat="1" applyFont="1" applyBorder="1" applyAlignment="1">
      <alignment vertical="center"/>
    </xf>
    <xf numFmtId="41" fontId="10" fillId="0" borderId="9" xfId="0" applyNumberFormat="1" applyFont="1" applyBorder="1" applyAlignment="1">
      <alignment vertical="center"/>
    </xf>
    <xf numFmtId="41" fontId="10" fillId="0" borderId="19" xfId="0" applyNumberFormat="1" applyFont="1" applyBorder="1" applyAlignment="1">
      <alignment horizontal="right" vertical="center"/>
    </xf>
    <xf numFmtId="41" fontId="10" fillId="0" borderId="6" xfId="0" applyNumberFormat="1" applyFont="1" applyBorder="1" applyAlignment="1">
      <alignment horizontal="right" vertical="center"/>
    </xf>
    <xf numFmtId="41" fontId="10" fillId="0" borderId="4" xfId="0" applyNumberFormat="1" applyFont="1" applyBorder="1" applyAlignment="1">
      <alignment horizontal="right" vertical="center"/>
    </xf>
    <xf numFmtId="41" fontId="10" fillId="0" borderId="7" xfId="0" applyNumberFormat="1" applyFont="1" applyBorder="1" applyAlignment="1">
      <alignment vertical="center"/>
    </xf>
    <xf numFmtId="41" fontId="10" fillId="0" borderId="24" xfId="0" applyNumberFormat="1" applyFont="1" applyBorder="1" applyAlignment="1">
      <alignment vertical="center"/>
    </xf>
    <xf numFmtId="41" fontId="10" fillId="0" borderId="6" xfId="0" applyNumberFormat="1" applyFont="1" applyBorder="1" applyAlignment="1">
      <alignment vertical="center"/>
    </xf>
    <xf numFmtId="41" fontId="10" fillId="0" borderId="4" xfId="0" applyNumberFormat="1" applyFont="1" applyBorder="1" applyAlignment="1">
      <alignment vertical="center"/>
    </xf>
    <xf numFmtId="41" fontId="10" fillId="0" borderId="25" xfId="0" applyNumberFormat="1" applyFont="1" applyBorder="1" applyAlignment="1">
      <alignment horizontal="right" vertical="center"/>
    </xf>
    <xf numFmtId="41" fontId="10" fillId="0" borderId="23" xfId="0" applyNumberFormat="1" applyFont="1" applyBorder="1" applyAlignment="1">
      <alignment horizontal="right" vertical="center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/>
    </xf>
    <xf numFmtId="41" fontId="10" fillId="0" borderId="11" xfId="0" applyNumberFormat="1" applyFont="1" applyBorder="1" applyAlignment="1">
      <alignment horizontal="right" vertical="center"/>
    </xf>
    <xf numFmtId="41" fontId="10" fillId="0" borderId="34" xfId="0" applyNumberFormat="1" applyFont="1" applyBorder="1" applyAlignment="1">
      <alignment horizontal="right" vertical="center"/>
    </xf>
    <xf numFmtId="177" fontId="10" fillId="2" borderId="20" xfId="0" applyNumberFormat="1" applyFont="1" applyFill="1" applyBorder="1" applyAlignment="1">
      <alignment horizontal="right" vertical="center"/>
    </xf>
    <xf numFmtId="41" fontId="10" fillId="0" borderId="23" xfId="0" applyNumberFormat="1" applyFont="1" applyBorder="1" applyAlignment="1">
      <alignment vertical="center"/>
    </xf>
    <xf numFmtId="0" fontId="10" fillId="0" borderId="5" xfId="0" applyFont="1" applyBorder="1" applyAlignment="1">
      <alignment horizontal="left" vertical="center"/>
    </xf>
    <xf numFmtId="0" fontId="10" fillId="3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41" fontId="14" fillId="0" borderId="0" xfId="1" applyNumberFormat="1" applyFont="1" applyAlignment="1">
      <alignment horizontal="center" vertical="center"/>
    </xf>
    <xf numFmtId="41" fontId="14" fillId="0" borderId="0" xfId="1" applyNumberFormat="1" applyFont="1" applyAlignment="1">
      <alignment vertical="center" shrinkToFit="1"/>
    </xf>
    <xf numFmtId="41" fontId="14" fillId="0" borderId="0" xfId="1" applyNumberFormat="1" applyFont="1">
      <alignment vertical="center"/>
    </xf>
    <xf numFmtId="182" fontId="15" fillId="0" borderId="0" xfId="1" applyNumberFormat="1" applyFont="1">
      <alignment vertical="center"/>
    </xf>
    <xf numFmtId="41" fontId="16" fillId="0" borderId="0" xfId="1" applyNumberFormat="1" applyFont="1" applyAlignment="1">
      <alignment horizontal="center" vertical="center"/>
    </xf>
    <xf numFmtId="41" fontId="14" fillId="0" borderId="0" xfId="1" applyNumberFormat="1" applyFont="1" applyAlignment="1">
      <alignment horizontal="center" vertical="center" wrapText="1"/>
    </xf>
    <xf numFmtId="41" fontId="18" fillId="0" borderId="15" xfId="1" applyNumberFormat="1" applyFont="1" applyBorder="1" applyAlignment="1">
      <alignment horizontal="center" vertical="center"/>
    </xf>
    <xf numFmtId="41" fontId="14" fillId="0" borderId="15" xfId="1" applyNumberFormat="1" applyFont="1" applyBorder="1" applyAlignment="1">
      <alignment horizontal="center" vertical="center"/>
    </xf>
    <xf numFmtId="41" fontId="19" fillId="0" borderId="15" xfId="1" applyNumberFormat="1" applyFont="1" applyBorder="1" applyAlignment="1">
      <alignment horizontal="center" vertical="center"/>
    </xf>
    <xf numFmtId="41" fontId="14" fillId="0" borderId="0" xfId="1" applyNumberFormat="1" applyFont="1" applyAlignment="1">
      <alignment vertical="center" wrapText="1"/>
    </xf>
    <xf numFmtId="41" fontId="18" fillId="0" borderId="17" xfId="1" applyNumberFormat="1" applyFont="1" applyBorder="1" applyAlignment="1">
      <alignment horizontal="center" vertical="center"/>
    </xf>
    <xf numFmtId="41" fontId="14" fillId="0" borderId="17" xfId="1" applyNumberFormat="1" applyFont="1" applyBorder="1" applyAlignment="1">
      <alignment horizontal="center" vertical="center"/>
    </xf>
    <xf numFmtId="41" fontId="20" fillId="0" borderId="15" xfId="1" applyNumberFormat="1" applyFont="1" applyBorder="1" applyAlignment="1">
      <alignment horizontal="center" vertical="center"/>
    </xf>
    <xf numFmtId="41" fontId="19" fillId="0" borderId="0" xfId="1" applyNumberFormat="1" applyFont="1" applyAlignment="1">
      <alignment horizontal="center" vertical="center"/>
    </xf>
    <xf numFmtId="41" fontId="20" fillId="0" borderId="0" xfId="1" applyNumberFormat="1" applyFont="1" applyAlignment="1">
      <alignment horizontal="center" vertical="center"/>
    </xf>
    <xf numFmtId="41" fontId="17" fillId="0" borderId="0" xfId="4" applyNumberFormat="1" applyFont="1" applyAlignment="1">
      <alignment horizontal="right" vertical="center" shrinkToFit="1"/>
    </xf>
    <xf numFmtId="41" fontId="17" fillId="0" borderId="0" xfId="5" applyNumberFormat="1" applyFont="1" applyAlignment="1">
      <alignment horizontal="right" vertical="center" shrinkToFit="1"/>
    </xf>
    <xf numFmtId="182" fontId="17" fillId="0" borderId="0" xfId="1" applyNumberFormat="1" applyFont="1">
      <alignment vertical="center"/>
    </xf>
    <xf numFmtId="41" fontId="14" fillId="0" borderId="0" xfId="4" applyNumberFormat="1" applyFont="1" applyAlignment="1">
      <alignment horizontal="left" vertical="center"/>
    </xf>
    <xf numFmtId="41" fontId="14" fillId="0" borderId="0" xfId="5" applyNumberFormat="1" applyFont="1" applyAlignment="1">
      <alignment horizontal="right" vertical="center" shrinkToFit="1"/>
    </xf>
    <xf numFmtId="182" fontId="14" fillId="0" borderId="0" xfId="1" applyNumberFormat="1" applyFont="1">
      <alignment vertical="center"/>
    </xf>
    <xf numFmtId="41" fontId="14" fillId="0" borderId="0" xfId="1" applyNumberFormat="1" applyFont="1" applyAlignment="1">
      <alignment horizontal="right" vertical="center" shrinkToFit="1"/>
    </xf>
    <xf numFmtId="41" fontId="19" fillId="0" borderId="17" xfId="1" applyNumberFormat="1" applyFont="1" applyBorder="1" applyAlignment="1">
      <alignment horizontal="center" vertical="center"/>
    </xf>
    <xf numFmtId="41" fontId="20" fillId="0" borderId="17" xfId="1" applyNumberFormat="1" applyFont="1" applyBorder="1" applyAlignment="1">
      <alignment horizontal="center" vertical="center"/>
    </xf>
    <xf numFmtId="183" fontId="13" fillId="36" borderId="54" xfId="1" applyNumberFormat="1" applyFont="1" applyFill="1" applyBorder="1">
      <alignment vertical="center"/>
    </xf>
    <xf numFmtId="183" fontId="13" fillId="36" borderId="58" xfId="1" applyNumberFormat="1" applyFont="1" applyFill="1" applyBorder="1">
      <alignment vertical="center"/>
    </xf>
    <xf numFmtId="183" fontId="13" fillId="36" borderId="32" xfId="1" applyNumberFormat="1" applyFont="1" applyFill="1" applyBorder="1">
      <alignment vertical="center"/>
    </xf>
    <xf numFmtId="183" fontId="13" fillId="36" borderId="48" xfId="1" applyNumberFormat="1" applyFont="1" applyFill="1" applyBorder="1">
      <alignment vertical="center"/>
    </xf>
    <xf numFmtId="41" fontId="13" fillId="36" borderId="50" xfId="1" applyNumberFormat="1" applyFont="1" applyFill="1" applyBorder="1">
      <alignment vertical="center"/>
    </xf>
    <xf numFmtId="41" fontId="13" fillId="36" borderId="52" xfId="1" applyNumberFormat="1" applyFont="1" applyFill="1" applyBorder="1">
      <alignment vertical="center"/>
    </xf>
    <xf numFmtId="41" fontId="13" fillId="36" borderId="56" xfId="1" applyNumberFormat="1" applyFont="1" applyFill="1" applyBorder="1">
      <alignment vertical="center"/>
    </xf>
    <xf numFmtId="41" fontId="13" fillId="36" borderId="25" xfId="1" applyNumberFormat="1" applyFont="1" applyFill="1" applyBorder="1">
      <alignment vertical="center"/>
    </xf>
    <xf numFmtId="41" fontId="13" fillId="36" borderId="70" xfId="1" applyNumberFormat="1" applyFont="1" applyFill="1" applyBorder="1">
      <alignment vertical="center"/>
    </xf>
    <xf numFmtId="41" fontId="13" fillId="36" borderId="62" xfId="1" applyNumberFormat="1" applyFont="1" applyFill="1" applyBorder="1">
      <alignment vertical="center"/>
    </xf>
    <xf numFmtId="41" fontId="13" fillId="36" borderId="46" xfId="1" applyNumberFormat="1" applyFont="1" applyFill="1" applyBorder="1">
      <alignment vertical="center"/>
    </xf>
    <xf numFmtId="41" fontId="13" fillId="36" borderId="27" xfId="1" applyNumberFormat="1" applyFont="1" applyFill="1" applyBorder="1">
      <alignment vertical="center"/>
    </xf>
    <xf numFmtId="183" fontId="13" fillId="36" borderId="26" xfId="1" applyNumberFormat="1" applyFont="1" applyFill="1" applyBorder="1">
      <alignment vertical="center"/>
    </xf>
    <xf numFmtId="41" fontId="13" fillId="0" borderId="49" xfId="1" applyNumberFormat="1" applyFont="1" applyBorder="1" applyAlignment="1">
      <alignment vertical="center" shrinkToFit="1"/>
    </xf>
    <xf numFmtId="41" fontId="13" fillId="0" borderId="55" xfId="1" applyNumberFormat="1" applyFont="1" applyBorder="1" applyAlignment="1">
      <alignment vertical="center" shrinkToFit="1"/>
    </xf>
    <xf numFmtId="41" fontId="13" fillId="0" borderId="59" xfId="1" applyNumberFormat="1" applyFont="1" applyBorder="1" applyAlignment="1">
      <alignment vertical="center" shrinkToFit="1"/>
    </xf>
    <xf numFmtId="41" fontId="13" fillId="0" borderId="60" xfId="1" applyNumberFormat="1" applyFont="1" applyBorder="1" applyAlignment="1">
      <alignment vertical="center" shrinkToFit="1"/>
    </xf>
    <xf numFmtId="41" fontId="13" fillId="0" borderId="63" xfId="1" applyNumberFormat="1" applyFont="1" applyBorder="1" applyAlignment="1">
      <alignment vertical="center" shrinkToFit="1"/>
    </xf>
    <xf numFmtId="41" fontId="13" fillId="0" borderId="50" xfId="1" applyNumberFormat="1" applyFont="1" applyBorder="1" applyAlignment="1">
      <alignment vertical="center" shrinkToFit="1"/>
    </xf>
    <xf numFmtId="41" fontId="13" fillId="0" borderId="56" xfId="1" applyNumberFormat="1" applyFont="1" applyBorder="1" applyAlignment="1">
      <alignment vertical="center" shrinkToFit="1"/>
    </xf>
    <xf numFmtId="41" fontId="13" fillId="0" borderId="68" xfId="1" applyNumberFormat="1" applyFont="1" applyBorder="1" applyAlignment="1">
      <alignment vertical="center" shrinkToFit="1"/>
    </xf>
    <xf numFmtId="41" fontId="13" fillId="0" borderId="69" xfId="1" applyNumberFormat="1" applyFont="1" applyBorder="1" applyAlignment="1">
      <alignment vertical="center" shrinkToFit="1"/>
    </xf>
    <xf numFmtId="41" fontId="13" fillId="0" borderId="9" xfId="1" applyNumberFormat="1" applyFont="1" applyBorder="1" applyAlignment="1">
      <alignment vertical="center" shrinkToFit="1"/>
    </xf>
    <xf numFmtId="41" fontId="39" fillId="0" borderId="46" xfId="1" applyNumberFormat="1" applyFont="1" applyBorder="1" applyAlignment="1">
      <alignment horizontal="center" vertical="center" wrapText="1"/>
    </xf>
    <xf numFmtId="41" fontId="39" fillId="0" borderId="27" xfId="1" applyNumberFormat="1" applyFont="1" applyBorder="1" applyAlignment="1">
      <alignment horizontal="center" vertical="center" wrapText="1"/>
    </xf>
    <xf numFmtId="41" fontId="38" fillId="36" borderId="59" xfId="4" applyNumberFormat="1" applyFont="1" applyFill="1" applyBorder="1" applyAlignment="1">
      <alignment vertical="center" shrinkToFit="1"/>
    </xf>
    <xf numFmtId="41" fontId="38" fillId="36" borderId="57" xfId="4" applyNumberFormat="1" applyFont="1" applyFill="1" applyBorder="1" applyAlignment="1">
      <alignment vertical="center" shrinkToFit="1"/>
    </xf>
    <xf numFmtId="41" fontId="13" fillId="36" borderId="61" xfId="1" applyNumberFormat="1" applyFont="1" applyFill="1" applyBorder="1">
      <alignment vertical="center"/>
    </xf>
    <xf numFmtId="41" fontId="13" fillId="36" borderId="31" xfId="1" applyNumberFormat="1" applyFont="1" applyFill="1" applyBorder="1">
      <alignment vertical="center"/>
    </xf>
    <xf numFmtId="182" fontId="13" fillId="0" borderId="0" xfId="1" applyNumberFormat="1" applyFont="1" applyAlignment="1">
      <alignment horizontal="right" vertical="center"/>
    </xf>
    <xf numFmtId="41" fontId="17" fillId="0" borderId="0" xfId="1" applyNumberFormat="1" applyFont="1" applyAlignment="1">
      <alignment horizontal="right" vertical="center"/>
    </xf>
    <xf numFmtId="41" fontId="17" fillId="0" borderId="0" xfId="4" applyNumberFormat="1" applyFont="1" applyAlignment="1">
      <alignment horizontal="left" vertical="center"/>
    </xf>
    <xf numFmtId="41" fontId="38" fillId="36" borderId="55" xfId="4" applyNumberFormat="1" applyFont="1" applyFill="1" applyBorder="1" applyAlignment="1">
      <alignment vertical="center" shrinkToFit="1"/>
    </xf>
    <xf numFmtId="41" fontId="13" fillId="36" borderId="60" xfId="1" applyNumberFormat="1" applyFont="1" applyFill="1" applyBorder="1">
      <alignment vertical="center"/>
    </xf>
    <xf numFmtId="41" fontId="13" fillId="36" borderId="47" xfId="1" applyNumberFormat="1" applyFont="1" applyFill="1" applyBorder="1">
      <alignment vertical="center"/>
    </xf>
    <xf numFmtId="41" fontId="13" fillId="36" borderId="49" xfId="1" applyNumberFormat="1" applyFont="1" applyFill="1" applyBorder="1">
      <alignment vertical="center"/>
    </xf>
    <xf numFmtId="41" fontId="13" fillId="36" borderId="55" xfId="1" applyNumberFormat="1" applyFont="1" applyFill="1" applyBorder="1">
      <alignment vertical="center"/>
    </xf>
    <xf numFmtId="41" fontId="13" fillId="36" borderId="17" xfId="1" applyNumberFormat="1" applyFont="1" applyFill="1" applyBorder="1">
      <alignment vertical="center"/>
    </xf>
    <xf numFmtId="41" fontId="38" fillId="36" borderId="72" xfId="4" applyNumberFormat="1" applyFont="1" applyFill="1" applyBorder="1" applyAlignment="1">
      <alignment vertical="center" shrinkToFit="1"/>
    </xf>
    <xf numFmtId="41" fontId="13" fillId="36" borderId="73" xfId="1" applyNumberFormat="1" applyFont="1" applyFill="1" applyBorder="1">
      <alignment vertical="center"/>
    </xf>
    <xf numFmtId="183" fontId="13" fillId="36" borderId="30" xfId="1" applyNumberFormat="1" applyFont="1" applyFill="1" applyBorder="1">
      <alignment vertical="center"/>
    </xf>
    <xf numFmtId="183" fontId="13" fillId="36" borderId="75" xfId="1" applyNumberFormat="1" applyFont="1" applyFill="1" applyBorder="1">
      <alignment vertical="center"/>
    </xf>
    <xf numFmtId="183" fontId="13" fillId="36" borderId="76" xfId="1" applyNumberFormat="1" applyFont="1" applyFill="1" applyBorder="1">
      <alignment vertical="center"/>
    </xf>
    <xf numFmtId="183" fontId="13" fillId="36" borderId="74" xfId="1" applyNumberFormat="1" applyFont="1" applyFill="1" applyBorder="1">
      <alignment vertical="center"/>
    </xf>
    <xf numFmtId="183" fontId="13" fillId="36" borderId="77" xfId="1" applyNumberFormat="1" applyFont="1" applyFill="1" applyBorder="1">
      <alignment vertical="center"/>
    </xf>
    <xf numFmtId="41" fontId="38" fillId="36" borderId="58" xfId="4" applyNumberFormat="1" applyFont="1" applyFill="1" applyBorder="1" applyAlignment="1">
      <alignment vertical="center" shrinkToFit="1"/>
    </xf>
    <xf numFmtId="41" fontId="13" fillId="36" borderId="32" xfId="1" applyNumberFormat="1" applyFont="1" applyFill="1" applyBorder="1">
      <alignment vertical="center"/>
    </xf>
    <xf numFmtId="183" fontId="13" fillId="36" borderId="10" xfId="1" applyNumberFormat="1" applyFont="1" applyFill="1" applyBorder="1">
      <alignment vertical="center"/>
    </xf>
    <xf numFmtId="41" fontId="13" fillId="36" borderId="54" xfId="1" applyNumberFormat="1" applyFont="1" applyFill="1" applyBorder="1">
      <alignment vertical="center"/>
    </xf>
    <xf numFmtId="41" fontId="13" fillId="36" borderId="58" xfId="1" applyNumberFormat="1" applyFont="1" applyFill="1" applyBorder="1">
      <alignment vertical="center"/>
    </xf>
    <xf numFmtId="41" fontId="13" fillId="36" borderId="26" xfId="1" applyNumberFormat="1" applyFont="1" applyFill="1" applyBorder="1">
      <alignment vertical="center"/>
    </xf>
    <xf numFmtId="41" fontId="13" fillId="36" borderId="80" xfId="1" applyNumberFormat="1" applyFont="1" applyFill="1" applyBorder="1">
      <alignment vertical="center"/>
    </xf>
    <xf numFmtId="41" fontId="13" fillId="36" borderId="81" xfId="1" applyNumberFormat="1" applyFont="1" applyFill="1" applyBorder="1">
      <alignment vertical="center"/>
    </xf>
    <xf numFmtId="41" fontId="13" fillId="36" borderId="83" xfId="1" applyNumberFormat="1" applyFont="1" applyFill="1" applyBorder="1">
      <alignment vertical="center"/>
    </xf>
    <xf numFmtId="41" fontId="13" fillId="36" borderId="84" xfId="1" applyNumberFormat="1" applyFont="1" applyFill="1" applyBorder="1">
      <alignment vertical="center"/>
    </xf>
    <xf numFmtId="41" fontId="38" fillId="36" borderId="88" xfId="4" applyNumberFormat="1" applyFont="1" applyFill="1" applyBorder="1" applyAlignment="1">
      <alignment vertical="center" shrinkToFit="1"/>
    </xf>
    <xf numFmtId="41" fontId="13" fillId="36" borderId="89" xfId="1" applyNumberFormat="1" applyFont="1" applyFill="1" applyBorder="1">
      <alignment vertical="center"/>
    </xf>
    <xf numFmtId="41" fontId="13" fillId="36" borderId="87" xfId="1" applyNumberFormat="1" applyFont="1" applyFill="1" applyBorder="1">
      <alignment vertical="center"/>
    </xf>
    <xf numFmtId="41" fontId="13" fillId="36" borderId="88" xfId="1" applyNumberFormat="1" applyFont="1" applyFill="1" applyBorder="1">
      <alignment vertical="center"/>
    </xf>
    <xf numFmtId="41" fontId="13" fillId="36" borderId="86" xfId="1" applyNumberFormat="1" applyFont="1" applyFill="1" applyBorder="1">
      <alignment vertical="center"/>
    </xf>
    <xf numFmtId="41" fontId="13" fillId="36" borderId="78" xfId="1" applyNumberFormat="1" applyFont="1" applyFill="1" applyBorder="1">
      <alignment vertical="center"/>
    </xf>
    <xf numFmtId="41" fontId="13" fillId="36" borderId="72" xfId="1" applyNumberFormat="1" applyFont="1" applyFill="1" applyBorder="1">
      <alignment vertical="center"/>
    </xf>
    <xf numFmtId="41" fontId="13" fillId="36" borderId="79" xfId="1" applyNumberFormat="1" applyFont="1" applyFill="1" applyBorder="1">
      <alignment vertical="center"/>
    </xf>
    <xf numFmtId="41" fontId="38" fillId="36" borderId="81" xfId="5" applyNumberFormat="1" applyFont="1" applyFill="1" applyBorder="1" applyAlignment="1">
      <alignment horizontal="right" vertical="center" shrinkToFit="1"/>
    </xf>
    <xf numFmtId="41" fontId="13" fillId="36" borderId="82" xfId="1" applyNumberFormat="1" applyFont="1" applyFill="1" applyBorder="1">
      <alignment vertical="center"/>
    </xf>
    <xf numFmtId="182" fontId="39" fillId="35" borderId="26" xfId="1" applyNumberFormat="1" applyFont="1" applyFill="1" applyBorder="1" applyAlignment="1">
      <alignment horizontal="center" vertical="center" wrapText="1"/>
    </xf>
    <xf numFmtId="41" fontId="39" fillId="0" borderId="100" xfId="1" applyNumberFormat="1" applyFont="1" applyBorder="1" applyAlignment="1">
      <alignment horizontal="center" vertical="center" wrapText="1"/>
    </xf>
    <xf numFmtId="41" fontId="39" fillId="0" borderId="71" xfId="1" applyNumberFormat="1" applyFont="1" applyBorder="1" applyAlignment="1">
      <alignment horizontal="center" vertical="center" wrapText="1"/>
    </xf>
    <xf numFmtId="182" fontId="39" fillId="35" borderId="101" xfId="1" applyNumberFormat="1" applyFont="1" applyFill="1" applyBorder="1" applyAlignment="1">
      <alignment horizontal="center" vertical="center" wrapText="1"/>
    </xf>
    <xf numFmtId="41" fontId="15" fillId="0" borderId="0" xfId="1" applyNumberFormat="1" applyFont="1">
      <alignment vertical="center"/>
    </xf>
    <xf numFmtId="0" fontId="17" fillId="0" borderId="0" xfId="1" applyFont="1" applyAlignment="1">
      <alignment horizontal="left" vertical="center"/>
    </xf>
    <xf numFmtId="0" fontId="17" fillId="0" borderId="0" xfId="4" applyFont="1" applyAlignment="1">
      <alignment horizontal="left" vertical="center"/>
    </xf>
    <xf numFmtId="41" fontId="13" fillId="0" borderId="8" xfId="1" applyNumberFormat="1" applyFont="1" applyBorder="1" applyAlignment="1">
      <alignment vertical="center" shrinkToFit="1"/>
    </xf>
    <xf numFmtId="183" fontId="13" fillId="36" borderId="104" xfId="1" applyNumberFormat="1" applyFont="1" applyFill="1" applyBorder="1">
      <alignment vertical="center"/>
    </xf>
    <xf numFmtId="41" fontId="13" fillId="36" borderId="64" xfId="1" applyNumberFormat="1" applyFont="1" applyFill="1" applyBorder="1">
      <alignment vertical="center"/>
    </xf>
    <xf numFmtId="41" fontId="13" fillId="36" borderId="65" xfId="1" applyNumberFormat="1" applyFont="1" applyFill="1" applyBorder="1">
      <alignment vertical="center"/>
    </xf>
    <xf numFmtId="41" fontId="13" fillId="0" borderId="0" xfId="1" applyNumberFormat="1" applyFont="1">
      <alignment vertical="center"/>
    </xf>
    <xf numFmtId="38" fontId="40" fillId="0" borderId="13" xfId="48" applyFont="1" applyFill="1" applyBorder="1" applyAlignment="1">
      <alignment horizontal="right" vertical="center"/>
    </xf>
    <xf numFmtId="38" fontId="40" fillId="0" borderId="15" xfId="48" applyFont="1" applyFill="1" applyBorder="1" applyAlignment="1">
      <alignment horizontal="right" vertical="center"/>
    </xf>
    <xf numFmtId="38" fontId="40" fillId="0" borderId="0" xfId="48" applyFont="1" applyFill="1" applyBorder="1" applyAlignment="1">
      <alignment horizontal="right" vertical="center"/>
    </xf>
    <xf numFmtId="38" fontId="40" fillId="0" borderId="15" xfId="48" applyFont="1" applyFill="1" applyBorder="1" applyAlignment="1">
      <alignment horizontal="right" vertical="center" shrinkToFit="1"/>
    </xf>
    <xf numFmtId="38" fontId="40" fillId="0" borderId="0" xfId="48" applyFont="1" applyFill="1" applyBorder="1" applyAlignment="1">
      <alignment horizontal="right" vertical="center" shrinkToFit="1"/>
    </xf>
    <xf numFmtId="38" fontId="40" fillId="0" borderId="13" xfId="48" applyFont="1" applyFill="1" applyBorder="1" applyAlignment="1">
      <alignment horizontal="right" vertical="center" shrinkToFit="1"/>
    </xf>
    <xf numFmtId="38" fontId="40" fillId="0" borderId="8" xfId="48" applyFont="1" applyFill="1" applyBorder="1" applyAlignment="1">
      <alignment horizontal="right" vertical="center" shrinkToFit="1"/>
    </xf>
    <xf numFmtId="38" fontId="42" fillId="0" borderId="13" xfId="48" applyFont="1" applyFill="1" applyBorder="1" applyAlignment="1">
      <alignment horizontal="right" vertical="center" shrinkToFit="1"/>
    </xf>
    <xf numFmtId="38" fontId="42" fillId="0" borderId="15" xfId="48" applyFont="1" applyFill="1" applyBorder="1" applyAlignment="1">
      <alignment horizontal="right" vertical="center" shrinkToFit="1"/>
    </xf>
    <xf numFmtId="38" fontId="42" fillId="0" borderId="0" xfId="48" applyFont="1" applyFill="1" applyBorder="1" applyAlignment="1">
      <alignment horizontal="right" vertical="center" shrinkToFit="1"/>
    </xf>
    <xf numFmtId="38" fontId="42" fillId="0" borderId="8" xfId="48" applyFont="1" applyFill="1" applyBorder="1" applyAlignment="1">
      <alignment horizontal="right" vertical="center" shrinkToFit="1"/>
    </xf>
    <xf numFmtId="38" fontId="42" fillId="0" borderId="15" xfId="48" applyFont="1" applyFill="1" applyBorder="1" applyAlignment="1">
      <alignment horizontal="right" vertical="center"/>
    </xf>
    <xf numFmtId="38" fontId="42" fillId="0" borderId="16" xfId="48" applyFont="1" applyFill="1" applyBorder="1" applyAlignment="1">
      <alignment horizontal="right" vertical="center" shrinkToFit="1"/>
    </xf>
    <xf numFmtId="38" fontId="42" fillId="0" borderId="16" xfId="48" applyFont="1" applyFill="1" applyBorder="1" applyAlignment="1">
      <alignment horizontal="right" vertical="center"/>
    </xf>
    <xf numFmtId="38" fontId="46" fillId="0" borderId="17" xfId="48" applyFont="1" applyFill="1" applyBorder="1" applyAlignment="1">
      <alignment horizontal="center" vertical="center"/>
    </xf>
    <xf numFmtId="38" fontId="46" fillId="0" borderId="1" xfId="48" applyFont="1" applyFill="1" applyBorder="1" applyAlignment="1">
      <alignment horizontal="center" vertical="center"/>
    </xf>
    <xf numFmtId="38" fontId="47" fillId="0" borderId="17" xfId="48" applyFont="1" applyFill="1" applyBorder="1" applyAlignment="1">
      <alignment horizontal="right" vertical="center" shrinkToFit="1"/>
    </xf>
    <xf numFmtId="38" fontId="47" fillId="0" borderId="10" xfId="48" applyFont="1" applyFill="1" applyBorder="1" applyAlignment="1">
      <alignment horizontal="right" vertical="center" shrinkToFit="1"/>
    </xf>
    <xf numFmtId="38" fontId="40" fillId="0" borderId="8" xfId="48" applyFont="1" applyFill="1" applyBorder="1" applyAlignment="1">
      <alignment horizontal="center" vertical="center"/>
    </xf>
    <xf numFmtId="38" fontId="46" fillId="0" borderId="0" xfId="48" applyFont="1" applyFill="1" applyBorder="1" applyAlignment="1">
      <alignment horizontal="right" vertical="center"/>
    </xf>
    <xf numFmtId="38" fontId="49" fillId="0" borderId="0" xfId="48" applyFont="1" applyFill="1" applyBorder="1" applyAlignment="1">
      <alignment horizontal="left" vertical="center"/>
    </xf>
    <xf numFmtId="38" fontId="50" fillId="0" borderId="0" xfId="48" applyFont="1" applyFill="1" applyBorder="1" applyAlignment="1">
      <alignment horizontal="left" vertical="center"/>
    </xf>
    <xf numFmtId="41" fontId="13" fillId="36" borderId="93" xfId="1" applyNumberFormat="1" applyFont="1" applyFill="1" applyBorder="1">
      <alignment vertical="center"/>
    </xf>
    <xf numFmtId="41" fontId="13" fillId="36" borderId="94" xfId="1" applyNumberFormat="1" applyFont="1" applyFill="1" applyBorder="1">
      <alignment vertical="center"/>
    </xf>
    <xf numFmtId="41" fontId="13" fillId="36" borderId="92" xfId="1" applyNumberFormat="1" applyFont="1" applyFill="1" applyBorder="1">
      <alignment vertical="center"/>
    </xf>
    <xf numFmtId="41" fontId="13" fillId="36" borderId="96" xfId="1" applyNumberFormat="1" applyFont="1" applyFill="1" applyBorder="1">
      <alignment vertical="center"/>
    </xf>
    <xf numFmtId="41" fontId="13" fillId="0" borderId="0" xfId="1" applyNumberFormat="1" applyFont="1" applyAlignment="1">
      <alignment horizontal="center" vertical="center"/>
    </xf>
    <xf numFmtId="0" fontId="5" fillId="0" borderId="0" xfId="1">
      <alignment vertical="center"/>
    </xf>
    <xf numFmtId="0" fontId="54" fillId="0" borderId="121" xfId="1" applyFont="1" applyBorder="1">
      <alignment vertical="center"/>
    </xf>
    <xf numFmtId="0" fontId="54" fillId="0" borderId="0" xfId="1" applyFont="1">
      <alignment vertical="center"/>
    </xf>
    <xf numFmtId="0" fontId="55" fillId="0" borderId="0" xfId="1" applyFont="1" applyAlignment="1">
      <alignment vertical="top"/>
    </xf>
    <xf numFmtId="0" fontId="57" fillId="0" borderId="0" xfId="49"/>
    <xf numFmtId="0" fontId="7" fillId="0" borderId="0" xfId="0" applyFont="1" applyAlignment="1">
      <alignment horizontal="left" vertical="center" indent="1"/>
    </xf>
    <xf numFmtId="41" fontId="10" fillId="0" borderId="5" xfId="0" applyNumberFormat="1" applyFont="1" applyBorder="1" applyAlignment="1">
      <alignment horizontal="right" vertical="center" shrinkToFit="1"/>
    </xf>
    <xf numFmtId="41" fontId="10" fillId="0" borderId="4" xfId="0" applyNumberFormat="1" applyFont="1" applyBorder="1" applyAlignment="1">
      <alignment horizontal="right" vertical="center" shrinkToFit="1"/>
    </xf>
    <xf numFmtId="180" fontId="13" fillId="36" borderId="54" xfId="1" applyNumberFormat="1" applyFont="1" applyFill="1" applyBorder="1">
      <alignment vertical="center"/>
    </xf>
    <xf numFmtId="0" fontId="21" fillId="0" borderId="0" xfId="47"/>
    <xf numFmtId="0" fontId="40" fillId="0" borderId="17" xfId="47" applyFont="1" applyBorder="1" applyAlignment="1">
      <alignment horizontal="distributed"/>
    </xf>
    <xf numFmtId="181" fontId="40" fillId="0" borderId="15" xfId="47" applyNumberFormat="1" applyFont="1" applyBorder="1"/>
    <xf numFmtId="0" fontId="40" fillId="0" borderId="15" xfId="47" applyFont="1" applyBorder="1" applyAlignment="1">
      <alignment horizontal="distributed"/>
    </xf>
    <xf numFmtId="0" fontId="40" fillId="0" borderId="105" xfId="47" applyFont="1" applyBorder="1" applyAlignment="1">
      <alignment horizontal="distributed"/>
    </xf>
    <xf numFmtId="0" fontId="40" fillId="0" borderId="109" xfId="47" applyFont="1" applyBorder="1" applyAlignment="1">
      <alignment horizontal="distributed"/>
    </xf>
    <xf numFmtId="0" fontId="40" fillId="0" borderId="111" xfId="47" applyFont="1" applyBorder="1" applyAlignment="1">
      <alignment horizontal="distributed"/>
    </xf>
    <xf numFmtId="0" fontId="40" fillId="0" borderId="15" xfId="47" applyFont="1" applyBorder="1" applyAlignment="1">
      <alignment horizontal="center"/>
    </xf>
    <xf numFmtId="0" fontId="43" fillId="0" borderId="15" xfId="47" applyFont="1" applyBorder="1" applyAlignment="1">
      <alignment horizontal="distributed"/>
    </xf>
    <xf numFmtId="0" fontId="45" fillId="0" borderId="16" xfId="47" applyFont="1" applyBorder="1" applyAlignment="1">
      <alignment horizontal="distributed"/>
    </xf>
    <xf numFmtId="0" fontId="21" fillId="0" borderId="0" xfId="47" applyAlignment="1">
      <alignment horizontal="right" vertical="center"/>
    </xf>
    <xf numFmtId="0" fontId="40" fillId="0" borderId="0" xfId="47" applyFont="1" applyAlignment="1">
      <alignment horizontal="center" vertical="center"/>
    </xf>
    <xf numFmtId="0" fontId="49" fillId="0" borderId="1" xfId="47" applyFont="1" applyBorder="1" applyAlignment="1">
      <alignment vertical="center"/>
    </xf>
    <xf numFmtId="178" fontId="59" fillId="37" borderId="0" xfId="1" applyNumberFormat="1" applyFont="1" applyFill="1">
      <alignment vertical="center"/>
    </xf>
    <xf numFmtId="179" fontId="60" fillId="0" borderId="0" xfId="1" applyNumberFormat="1" applyFont="1">
      <alignment vertical="center"/>
    </xf>
    <xf numFmtId="186" fontId="59" fillId="37" borderId="0" xfId="1" applyNumberFormat="1" applyFont="1" applyFill="1">
      <alignment vertical="center"/>
    </xf>
    <xf numFmtId="0" fontId="55" fillId="0" borderId="150" xfId="1" applyFont="1" applyBorder="1" applyAlignment="1">
      <alignment vertical="top"/>
    </xf>
    <xf numFmtId="178" fontId="54" fillId="0" borderId="148" xfId="1" applyNumberFormat="1" applyFont="1" applyBorder="1">
      <alignment vertical="center"/>
    </xf>
    <xf numFmtId="186" fontId="54" fillId="37" borderId="148" xfId="1" applyNumberFormat="1" applyFont="1" applyFill="1" applyBorder="1">
      <alignment vertical="center"/>
    </xf>
    <xf numFmtId="178" fontId="54" fillId="0" borderId="171" xfId="1" applyNumberFormat="1" applyFont="1" applyBorder="1">
      <alignment vertical="center"/>
    </xf>
    <xf numFmtId="185" fontId="54" fillId="37" borderId="171" xfId="1" applyNumberFormat="1" applyFont="1" applyFill="1" applyBorder="1">
      <alignment vertical="center"/>
    </xf>
    <xf numFmtId="186" fontId="54" fillId="0" borderId="173" xfId="1" applyNumberFormat="1" applyFont="1" applyBorder="1">
      <alignment vertical="center"/>
    </xf>
    <xf numFmtId="186" fontId="54" fillId="37" borderId="171" xfId="1" applyNumberFormat="1" applyFont="1" applyFill="1" applyBorder="1">
      <alignment vertical="center"/>
    </xf>
    <xf numFmtId="185" fontId="54" fillId="0" borderId="143" xfId="1" applyNumberFormat="1" applyFont="1" applyBorder="1" applyProtection="1">
      <alignment vertical="center"/>
      <protection locked="0"/>
    </xf>
    <xf numFmtId="185" fontId="54" fillId="37" borderId="10" xfId="1" applyNumberFormat="1" applyFont="1" applyFill="1" applyBorder="1" applyProtection="1">
      <alignment vertical="center"/>
      <protection locked="0"/>
    </xf>
    <xf numFmtId="179" fontId="54" fillId="37" borderId="166" xfId="1" applyNumberFormat="1" applyFont="1" applyFill="1" applyBorder="1" applyProtection="1">
      <alignment vertical="center"/>
      <protection locked="0"/>
    </xf>
    <xf numFmtId="179" fontId="54" fillId="37" borderId="165" xfId="1" applyNumberFormat="1" applyFont="1" applyFill="1" applyBorder="1" applyProtection="1">
      <alignment vertical="center"/>
      <protection locked="0"/>
    </xf>
    <xf numFmtId="185" fontId="54" fillId="37" borderId="164" xfId="1" applyNumberFormat="1" applyFont="1" applyFill="1" applyBorder="1" applyProtection="1">
      <alignment vertical="center"/>
      <protection locked="0"/>
    </xf>
    <xf numFmtId="179" fontId="54" fillId="37" borderId="27" xfId="1" applyNumberFormat="1" applyFont="1" applyFill="1" applyBorder="1" applyProtection="1">
      <alignment vertical="center"/>
      <protection locked="0"/>
    </xf>
    <xf numFmtId="179" fontId="54" fillId="37" borderId="1" xfId="1" applyNumberFormat="1" applyFont="1" applyFill="1" applyBorder="1" applyProtection="1">
      <alignment vertical="center"/>
      <protection locked="0"/>
    </xf>
    <xf numFmtId="0" fontId="56" fillId="37" borderId="32" xfId="1" applyFont="1" applyFill="1" applyBorder="1" applyAlignment="1">
      <alignment horizontal="distributed" vertical="center"/>
    </xf>
    <xf numFmtId="0" fontId="56" fillId="37" borderId="142" xfId="1" applyFont="1" applyFill="1" applyBorder="1" applyAlignment="1">
      <alignment horizontal="center" vertical="center"/>
    </xf>
    <xf numFmtId="185" fontId="54" fillId="0" borderId="155" xfId="1" applyNumberFormat="1" applyFont="1" applyBorder="1" applyProtection="1">
      <alignment vertical="center"/>
      <protection locked="0"/>
    </xf>
    <xf numFmtId="185" fontId="54" fillId="37" borderId="133" xfId="1" applyNumberFormat="1" applyFont="1" applyFill="1" applyBorder="1" applyProtection="1">
      <alignment vertical="center"/>
      <protection locked="0"/>
    </xf>
    <xf numFmtId="179" fontId="54" fillId="37" borderId="57" xfId="1" applyNumberFormat="1" applyFont="1" applyFill="1" applyBorder="1" applyProtection="1">
      <alignment vertical="center"/>
      <protection locked="0"/>
    </xf>
    <xf numFmtId="179" fontId="54" fillId="37" borderId="59" xfId="1" applyNumberFormat="1" applyFont="1" applyFill="1" applyBorder="1" applyProtection="1">
      <alignment vertical="center"/>
      <protection locked="0"/>
    </xf>
    <xf numFmtId="185" fontId="54" fillId="37" borderId="132" xfId="1" applyNumberFormat="1" applyFont="1" applyFill="1" applyBorder="1" applyProtection="1">
      <alignment vertical="center"/>
      <protection locked="0"/>
    </xf>
    <xf numFmtId="185" fontId="54" fillId="37" borderId="75" xfId="1" applyNumberFormat="1" applyFont="1" applyFill="1" applyBorder="1" applyProtection="1">
      <alignment vertical="center"/>
      <protection locked="0"/>
    </xf>
    <xf numFmtId="179" fontId="54" fillId="37" borderId="72" xfId="1" applyNumberFormat="1" applyFont="1" applyFill="1" applyBorder="1" applyProtection="1">
      <alignment vertical="center"/>
      <protection locked="0"/>
    </xf>
    <xf numFmtId="0" fontId="56" fillId="37" borderId="58" xfId="1" applyFont="1" applyFill="1" applyBorder="1" applyAlignment="1">
      <alignment horizontal="distributed" vertical="center"/>
    </xf>
    <xf numFmtId="0" fontId="56" fillId="37" borderId="130" xfId="1" applyFont="1" applyFill="1" applyBorder="1" applyAlignment="1">
      <alignment horizontal="center" vertical="center"/>
    </xf>
    <xf numFmtId="185" fontId="54" fillId="37" borderId="162" xfId="1" applyNumberFormat="1" applyFont="1" applyFill="1" applyBorder="1" applyProtection="1">
      <alignment vertical="center"/>
      <protection locked="0"/>
    </xf>
    <xf numFmtId="179" fontId="54" fillId="37" borderId="103" xfId="1" applyNumberFormat="1" applyFont="1" applyFill="1" applyBorder="1" applyProtection="1">
      <alignment vertical="center"/>
      <protection locked="0"/>
    </xf>
    <xf numFmtId="179" fontId="54" fillId="37" borderId="8" xfId="1" applyNumberFormat="1" applyFont="1" applyFill="1" applyBorder="1" applyProtection="1">
      <alignment vertical="center"/>
      <protection locked="0"/>
    </xf>
    <xf numFmtId="185" fontId="54" fillId="37" borderId="152" xfId="1" applyNumberFormat="1" applyFont="1" applyFill="1" applyBorder="1" applyProtection="1">
      <alignment vertical="center"/>
      <protection locked="0"/>
    </xf>
    <xf numFmtId="185" fontId="54" fillId="37" borderId="13" xfId="1" applyNumberFormat="1" applyFont="1" applyFill="1" applyBorder="1" applyProtection="1">
      <alignment vertical="center"/>
      <protection locked="0"/>
    </xf>
    <xf numFmtId="179" fontId="54" fillId="37" borderId="0" xfId="1" applyNumberFormat="1" applyFont="1" applyFill="1" applyProtection="1">
      <alignment vertical="center"/>
      <protection locked="0"/>
    </xf>
    <xf numFmtId="185" fontId="54" fillId="0" borderId="163" xfId="1" applyNumberFormat="1" applyFont="1" applyBorder="1" applyProtection="1">
      <alignment vertical="center"/>
      <protection locked="0"/>
    </xf>
    <xf numFmtId="179" fontId="54" fillId="37" borderId="130" xfId="1" applyNumberFormat="1" applyFont="1" applyFill="1" applyBorder="1" applyProtection="1">
      <alignment vertical="center"/>
      <protection locked="0"/>
    </xf>
    <xf numFmtId="185" fontId="54" fillId="0" borderId="132" xfId="1" applyNumberFormat="1" applyFont="1" applyBorder="1" applyProtection="1">
      <alignment vertical="center"/>
      <protection locked="0"/>
    </xf>
    <xf numFmtId="185" fontId="54" fillId="37" borderId="136" xfId="1" applyNumberFormat="1" applyFont="1" applyFill="1" applyBorder="1" applyProtection="1">
      <alignment vertical="center"/>
      <protection locked="0"/>
    </xf>
    <xf numFmtId="179" fontId="54" fillId="37" borderId="25" xfId="1" applyNumberFormat="1" applyFont="1" applyFill="1" applyBorder="1" applyProtection="1">
      <alignment vertical="center"/>
      <protection locked="0"/>
    </xf>
    <xf numFmtId="185" fontId="54" fillId="37" borderId="157" xfId="1" applyNumberFormat="1" applyFont="1" applyFill="1" applyBorder="1" applyProtection="1">
      <alignment vertical="center"/>
      <protection locked="0"/>
    </xf>
    <xf numFmtId="185" fontId="54" fillId="0" borderId="157" xfId="1" applyNumberFormat="1" applyFont="1" applyBorder="1" applyProtection="1">
      <alignment vertical="center"/>
      <protection locked="0"/>
    </xf>
    <xf numFmtId="179" fontId="54" fillId="37" borderId="62" xfId="1" applyNumberFormat="1" applyFont="1" applyFill="1" applyBorder="1" applyProtection="1">
      <alignment vertical="center"/>
      <protection locked="0"/>
    </xf>
    <xf numFmtId="185" fontId="54" fillId="37" borderId="161" xfId="1" applyNumberFormat="1" applyFont="1" applyFill="1" applyBorder="1" applyProtection="1">
      <alignment vertical="center"/>
      <protection locked="0"/>
    </xf>
    <xf numFmtId="185" fontId="54" fillId="37" borderId="76" xfId="1" applyNumberFormat="1" applyFont="1" applyFill="1" applyBorder="1" applyProtection="1">
      <alignment vertical="center"/>
      <protection locked="0"/>
    </xf>
    <xf numFmtId="179" fontId="54" fillId="37" borderId="31" xfId="1" applyNumberFormat="1" applyFont="1" applyFill="1" applyBorder="1" applyProtection="1">
      <alignment vertical="center"/>
      <protection locked="0"/>
    </xf>
    <xf numFmtId="179" fontId="54" fillId="37" borderId="73" xfId="1" applyNumberFormat="1" applyFont="1" applyFill="1" applyBorder="1" applyProtection="1">
      <alignment vertical="center"/>
      <protection locked="0"/>
    </xf>
    <xf numFmtId="179" fontId="54" fillId="37" borderId="51" xfId="1" applyNumberFormat="1" applyFont="1" applyFill="1" applyBorder="1" applyProtection="1">
      <alignment vertical="center"/>
      <protection locked="0"/>
    </xf>
    <xf numFmtId="179" fontId="54" fillId="37" borderId="160" xfId="1" applyNumberFormat="1" applyFont="1" applyFill="1" applyBorder="1" applyProtection="1">
      <alignment vertical="center"/>
      <protection locked="0"/>
    </xf>
    <xf numFmtId="185" fontId="54" fillId="37" borderId="159" xfId="1" applyNumberFormat="1" applyFont="1" applyFill="1" applyBorder="1" applyProtection="1">
      <alignment vertical="center"/>
      <protection locked="0"/>
    </xf>
    <xf numFmtId="179" fontId="54" fillId="37" borderId="158" xfId="1" applyNumberFormat="1" applyFont="1" applyFill="1" applyBorder="1" applyProtection="1">
      <alignment vertical="center"/>
      <protection locked="0"/>
    </xf>
    <xf numFmtId="185" fontId="54" fillId="37" borderId="77" xfId="1" applyNumberFormat="1" applyFont="1" applyFill="1" applyBorder="1" applyProtection="1">
      <alignment vertical="center"/>
      <protection locked="0"/>
    </xf>
    <xf numFmtId="179" fontId="54" fillId="37" borderId="78" xfId="1" applyNumberFormat="1" applyFont="1" applyFill="1" applyBorder="1" applyProtection="1">
      <alignment vertical="center"/>
      <protection locked="0"/>
    </xf>
    <xf numFmtId="185" fontId="54" fillId="37" borderId="156" xfId="1" applyNumberFormat="1" applyFont="1" applyFill="1" applyBorder="1" applyProtection="1">
      <alignment vertical="center"/>
      <protection locked="0"/>
    </xf>
    <xf numFmtId="179" fontId="54" fillId="37" borderId="56" xfId="1" applyNumberFormat="1" applyFont="1" applyFill="1" applyBorder="1" applyProtection="1">
      <alignment vertical="center"/>
      <protection locked="0"/>
    </xf>
    <xf numFmtId="185" fontId="54" fillId="38" borderId="131" xfId="1" applyNumberFormat="1" applyFont="1" applyFill="1" applyBorder="1" applyProtection="1">
      <alignment vertical="center"/>
      <protection locked="0"/>
    </xf>
    <xf numFmtId="179" fontId="54" fillId="38" borderId="103" xfId="1" applyNumberFormat="1" applyFont="1" applyFill="1" applyBorder="1" applyProtection="1">
      <alignment vertical="center"/>
      <protection locked="0"/>
    </xf>
    <xf numFmtId="179" fontId="54" fillId="38" borderId="154" xfId="1" applyNumberFormat="1" applyFont="1" applyFill="1" applyBorder="1" applyProtection="1">
      <alignment vertical="center"/>
      <protection locked="0"/>
    </xf>
    <xf numFmtId="185" fontId="54" fillId="38" borderId="153" xfId="1" applyNumberFormat="1" applyFont="1" applyFill="1" applyBorder="1" applyProtection="1">
      <alignment vertical="center"/>
      <protection locked="0"/>
    </xf>
    <xf numFmtId="179" fontId="54" fillId="38" borderId="56" xfId="1" applyNumberFormat="1" applyFont="1" applyFill="1" applyBorder="1" applyProtection="1">
      <alignment vertical="center"/>
      <protection locked="0"/>
    </xf>
    <xf numFmtId="185" fontId="54" fillId="37" borderId="72" xfId="1" applyNumberFormat="1" applyFont="1" applyFill="1" applyBorder="1" applyProtection="1">
      <alignment vertical="center"/>
      <protection locked="0"/>
    </xf>
    <xf numFmtId="185" fontId="54" fillId="0" borderId="128" xfId="1" applyNumberFormat="1" applyFont="1" applyBorder="1" applyProtection="1">
      <alignment vertical="center"/>
      <protection locked="0"/>
    </xf>
    <xf numFmtId="185" fontId="54" fillId="37" borderId="151" xfId="1" applyNumberFormat="1" applyFont="1" applyFill="1" applyBorder="1" applyProtection="1">
      <alignment vertical="center"/>
      <protection locked="0"/>
    </xf>
    <xf numFmtId="179" fontId="54" fillId="37" borderId="67" xfId="1" applyNumberFormat="1" applyFont="1" applyFill="1" applyBorder="1" applyProtection="1">
      <alignment vertical="center"/>
      <protection locked="0"/>
    </xf>
    <xf numFmtId="179" fontId="54" fillId="37" borderId="69" xfId="1" applyNumberFormat="1" applyFont="1" applyFill="1" applyBorder="1" applyProtection="1">
      <alignment vertical="center"/>
      <protection locked="0"/>
    </xf>
    <xf numFmtId="185" fontId="54" fillId="37" borderId="128" xfId="1" applyNumberFormat="1" applyFont="1" applyFill="1" applyBorder="1" applyProtection="1">
      <alignment vertical="center"/>
      <protection locked="0"/>
    </xf>
    <xf numFmtId="185" fontId="54" fillId="37" borderId="30" xfId="1" applyNumberFormat="1" applyFont="1" applyFill="1" applyBorder="1" applyProtection="1">
      <alignment vertical="center"/>
      <protection locked="0"/>
    </xf>
    <xf numFmtId="179" fontId="54" fillId="37" borderId="50" xfId="1" applyNumberFormat="1" applyFont="1" applyFill="1" applyBorder="1" applyProtection="1">
      <alignment vertical="center"/>
      <protection locked="0"/>
    </xf>
    <xf numFmtId="0" fontId="56" fillId="37" borderId="54" xfId="1" applyFont="1" applyFill="1" applyBorder="1" applyAlignment="1">
      <alignment horizontal="distributed" vertical="center"/>
    </xf>
    <xf numFmtId="0" fontId="56" fillId="37" borderId="125" xfId="1" applyFont="1" applyFill="1" applyBorder="1" applyAlignment="1">
      <alignment horizontal="center" vertical="center"/>
    </xf>
    <xf numFmtId="0" fontId="19" fillId="0" borderId="0" xfId="1" applyFont="1" applyAlignment="1">
      <alignment horizontal="left" vertical="top"/>
    </xf>
    <xf numFmtId="186" fontId="54" fillId="0" borderId="186" xfId="1" applyNumberFormat="1" applyFont="1" applyBorder="1">
      <alignment vertical="center"/>
    </xf>
    <xf numFmtId="186" fontId="54" fillId="37" borderId="186" xfId="1" applyNumberFormat="1" applyFont="1" applyFill="1" applyBorder="1">
      <alignment vertical="center"/>
    </xf>
    <xf numFmtId="185" fontId="54" fillId="0" borderId="161" xfId="1" applyNumberFormat="1" applyFont="1" applyBorder="1" applyProtection="1">
      <alignment vertical="center"/>
      <protection locked="0"/>
    </xf>
    <xf numFmtId="179" fontId="54" fillId="37" borderId="141" xfId="1" applyNumberFormat="1" applyFont="1" applyFill="1" applyBorder="1" applyProtection="1">
      <alignment vertical="center"/>
      <protection locked="0"/>
    </xf>
    <xf numFmtId="185" fontId="54" fillId="37" borderId="134" xfId="1" applyNumberFormat="1" applyFont="1" applyFill="1" applyBorder="1" applyProtection="1">
      <alignment vertical="center"/>
      <protection locked="0"/>
    </xf>
    <xf numFmtId="179" fontId="54" fillId="37" borderId="70" xfId="1" applyNumberFormat="1" applyFont="1" applyFill="1" applyBorder="1" applyProtection="1">
      <alignment vertical="center"/>
      <protection locked="0"/>
    </xf>
    <xf numFmtId="179" fontId="54" fillId="37" borderId="135" xfId="1" applyNumberFormat="1" applyFont="1" applyFill="1" applyBorder="1" applyProtection="1">
      <alignment vertical="center"/>
      <protection locked="0"/>
    </xf>
    <xf numFmtId="179" fontId="54" fillId="37" borderId="137" xfId="1" applyNumberFormat="1" applyFont="1" applyFill="1" applyBorder="1" applyProtection="1">
      <alignment vertical="center"/>
      <protection locked="0"/>
    </xf>
    <xf numFmtId="179" fontId="54" fillId="37" borderId="102" xfId="1" applyNumberFormat="1" applyFont="1" applyFill="1" applyBorder="1" applyProtection="1">
      <alignment vertical="center"/>
      <protection locked="0"/>
    </xf>
    <xf numFmtId="179" fontId="54" fillId="37" borderId="138" xfId="1" applyNumberFormat="1" applyFont="1" applyFill="1" applyBorder="1" applyProtection="1">
      <alignment vertical="center"/>
      <protection locked="0"/>
    </xf>
    <xf numFmtId="185" fontId="54" fillId="37" borderId="131" xfId="1" applyNumberFormat="1" applyFont="1" applyFill="1" applyBorder="1" applyProtection="1">
      <alignment vertical="center"/>
      <protection locked="0"/>
    </xf>
    <xf numFmtId="0" fontId="56" fillId="37" borderId="140" xfId="1" applyFont="1" applyFill="1" applyBorder="1" applyAlignment="1">
      <alignment horizontal="distributed" vertical="center"/>
    </xf>
    <xf numFmtId="179" fontId="54" fillId="37" borderId="139" xfId="1" applyNumberFormat="1" applyFont="1" applyFill="1" applyBorder="1" applyProtection="1">
      <alignment vertical="center"/>
      <protection locked="0"/>
    </xf>
    <xf numFmtId="179" fontId="54" fillId="37" borderId="61" xfId="1" applyNumberFormat="1" applyFont="1" applyFill="1" applyBorder="1" applyProtection="1">
      <alignment vertical="center"/>
      <protection locked="0"/>
    </xf>
    <xf numFmtId="179" fontId="54" fillId="37" borderId="121" xfId="1" applyNumberFormat="1" applyFont="1" applyFill="1" applyBorder="1" applyProtection="1">
      <alignment vertical="center"/>
      <protection locked="0"/>
    </xf>
    <xf numFmtId="185" fontId="54" fillId="37" borderId="3" xfId="1" applyNumberFormat="1" applyFont="1" applyFill="1" applyBorder="1" applyProtection="1">
      <alignment vertical="center"/>
      <protection locked="0"/>
    </xf>
    <xf numFmtId="179" fontId="54" fillId="37" borderId="129" xfId="1" applyNumberFormat="1" applyFont="1" applyFill="1" applyBorder="1" applyProtection="1">
      <alignment vertical="center"/>
      <protection locked="0"/>
    </xf>
    <xf numFmtId="185" fontId="54" fillId="37" borderId="127" xfId="1" applyNumberFormat="1" applyFont="1" applyFill="1" applyBorder="1" applyProtection="1">
      <alignment vertical="center"/>
      <protection locked="0"/>
    </xf>
    <xf numFmtId="179" fontId="54" fillId="37" borderId="126" xfId="1" applyNumberFormat="1" applyFont="1" applyFill="1" applyBorder="1" applyProtection="1">
      <alignment vertical="center"/>
      <protection locked="0"/>
    </xf>
    <xf numFmtId="179" fontId="54" fillId="37" borderId="2" xfId="1" applyNumberFormat="1" applyFont="1" applyFill="1" applyBorder="1" applyProtection="1">
      <alignment vertical="center"/>
      <protection locked="0"/>
    </xf>
    <xf numFmtId="184" fontId="56" fillId="37" borderId="125" xfId="1" applyNumberFormat="1" applyFont="1" applyFill="1" applyBorder="1" applyAlignment="1">
      <alignment horizontal="center" vertical="center"/>
    </xf>
    <xf numFmtId="0" fontId="54" fillId="0" borderId="123" xfId="1" applyFont="1" applyBorder="1" applyAlignment="1">
      <alignment horizontal="center" vertical="center" wrapText="1"/>
    </xf>
    <xf numFmtId="0" fontId="54" fillId="0" borderId="65" xfId="1" applyFont="1" applyBorder="1" applyAlignment="1">
      <alignment horizontal="center" vertical="center" wrapText="1"/>
    </xf>
    <xf numFmtId="0" fontId="54" fillId="0" borderId="122" xfId="1" applyFont="1" applyBorder="1" applyAlignment="1">
      <alignment horizontal="center" vertical="center" wrapText="1"/>
    </xf>
    <xf numFmtId="0" fontId="54" fillId="0" borderId="66" xfId="1" applyFont="1" applyBorder="1" applyAlignment="1">
      <alignment horizontal="center" vertical="center" wrapText="1"/>
    </xf>
    <xf numFmtId="0" fontId="53" fillId="0" borderId="116" xfId="1" applyFont="1" applyBorder="1">
      <alignment vertical="center"/>
    </xf>
    <xf numFmtId="0" fontId="52" fillId="0" borderId="116" xfId="1" applyFont="1" applyBorder="1" applyAlignment="1">
      <alignment horizontal="center" vertical="center"/>
    </xf>
    <xf numFmtId="0" fontId="5" fillId="0" borderId="116" xfId="1" applyBorder="1" applyAlignment="1">
      <alignment horizontal="center" vertical="center"/>
    </xf>
    <xf numFmtId="0" fontId="51" fillId="0" borderId="116" xfId="1" applyFont="1" applyBorder="1" applyAlignment="1">
      <alignment horizontal="center" vertical="center"/>
    </xf>
    <xf numFmtId="0" fontId="5" fillId="0" borderId="116" xfId="1" applyBorder="1">
      <alignment vertical="center"/>
    </xf>
    <xf numFmtId="0" fontId="52" fillId="0" borderId="0" xfId="1" applyFont="1" applyAlignment="1">
      <alignment horizontal="center" vertical="center"/>
    </xf>
    <xf numFmtId="0" fontId="5" fillId="0" borderId="0" xfId="1" applyAlignment="1">
      <alignment horizontal="center" vertical="center"/>
    </xf>
    <xf numFmtId="0" fontId="51" fillId="0" borderId="0" xfId="1" applyFont="1" applyAlignment="1">
      <alignment horizontal="center" vertical="center"/>
    </xf>
    <xf numFmtId="183" fontId="10" fillId="2" borderId="20" xfId="0" applyNumberFormat="1" applyFont="1" applyFill="1" applyBorder="1" applyAlignment="1">
      <alignment vertical="center"/>
    </xf>
    <xf numFmtId="38" fontId="40" fillId="0" borderId="15" xfId="48" applyFont="1" applyFill="1" applyBorder="1" applyAlignment="1">
      <alignment horizontal="center" vertical="center"/>
    </xf>
    <xf numFmtId="182" fontId="39" fillId="0" borderId="91" xfId="1" applyNumberFormat="1" applyFont="1" applyBorder="1" applyAlignment="1">
      <alignment horizontal="center" vertical="center" wrapText="1"/>
    </xf>
    <xf numFmtId="41" fontId="39" fillId="0" borderId="99" xfId="1" applyNumberFormat="1" applyFont="1" applyBorder="1" applyAlignment="1">
      <alignment horizontal="center" vertical="center" wrapText="1"/>
    </xf>
    <xf numFmtId="41" fontId="39" fillId="0" borderId="91" xfId="1" applyNumberFormat="1" applyFont="1" applyBorder="1" applyAlignment="1">
      <alignment horizontal="center" vertical="center" wrapText="1"/>
    </xf>
    <xf numFmtId="41" fontId="39" fillId="0" borderId="48" xfId="1" applyNumberFormat="1" applyFont="1" applyBorder="1" applyAlignment="1">
      <alignment horizontal="center" vertical="center" wrapText="1"/>
    </xf>
    <xf numFmtId="41" fontId="13" fillId="0" borderId="138" xfId="1" applyNumberFormat="1" applyFont="1" applyBorder="1" applyAlignment="1">
      <alignment vertical="center" shrinkToFit="1"/>
    </xf>
    <xf numFmtId="41" fontId="13" fillId="36" borderId="195" xfId="1" applyNumberFormat="1" applyFont="1" applyFill="1" applyBorder="1">
      <alignment vertical="center"/>
    </xf>
    <xf numFmtId="41" fontId="18" fillId="0" borderId="16" xfId="1" applyNumberFormat="1" applyFont="1" applyBorder="1" applyAlignment="1">
      <alignment horizontal="center" vertical="center"/>
    </xf>
    <xf numFmtId="41" fontId="14" fillId="0" borderId="16" xfId="1" applyNumberFormat="1" applyFont="1" applyBorder="1" applyAlignment="1">
      <alignment horizontal="center" vertical="center"/>
    </xf>
    <xf numFmtId="41" fontId="13" fillId="0" borderId="64" xfId="1" applyNumberFormat="1" applyFont="1" applyBorder="1" applyAlignment="1">
      <alignment vertical="center" shrinkToFit="1"/>
    </xf>
    <xf numFmtId="183" fontId="13" fillId="36" borderId="49" xfId="1" applyNumberFormat="1" applyFont="1" applyFill="1" applyBorder="1">
      <alignment vertical="center"/>
    </xf>
    <xf numFmtId="183" fontId="13" fillId="36" borderId="55" xfId="1" applyNumberFormat="1" applyFont="1" applyFill="1" applyBorder="1">
      <alignment vertical="center"/>
    </xf>
    <xf numFmtId="183" fontId="13" fillId="36" borderId="63" xfId="1" applyNumberFormat="1" applyFont="1" applyFill="1" applyBorder="1">
      <alignment vertical="center"/>
    </xf>
    <xf numFmtId="41" fontId="13" fillId="36" borderId="63" xfId="1" applyNumberFormat="1" applyFont="1" applyFill="1" applyBorder="1">
      <alignment vertical="center"/>
    </xf>
    <xf numFmtId="41" fontId="13" fillId="36" borderId="91" xfId="1" applyNumberFormat="1" applyFont="1" applyFill="1" applyBorder="1">
      <alignment vertical="center"/>
    </xf>
    <xf numFmtId="41" fontId="13" fillId="36" borderId="90" xfId="1" applyNumberFormat="1" applyFont="1" applyFill="1" applyBorder="1">
      <alignment vertical="center"/>
    </xf>
    <xf numFmtId="41" fontId="13" fillId="36" borderId="66" xfId="1" applyNumberFormat="1" applyFont="1" applyFill="1" applyBorder="1">
      <alignment vertical="center"/>
    </xf>
    <xf numFmtId="41" fontId="13" fillId="36" borderId="48" xfId="1" applyNumberFormat="1" applyFont="1" applyFill="1" applyBorder="1">
      <alignment vertical="center"/>
    </xf>
    <xf numFmtId="182" fontId="39" fillId="35" borderId="0" xfId="1" applyNumberFormat="1" applyFont="1" applyFill="1" applyAlignment="1">
      <alignment horizontal="center" vertical="center" wrapText="1"/>
    </xf>
    <xf numFmtId="183" fontId="13" fillId="36" borderId="0" xfId="1" applyNumberFormat="1" applyFont="1" applyFill="1">
      <alignment vertical="center"/>
    </xf>
    <xf numFmtId="181" fontId="17" fillId="0" borderId="0" xfId="1" applyNumberFormat="1" applyFont="1" applyAlignment="1">
      <alignment horizontal="center" vertical="center"/>
    </xf>
    <xf numFmtId="41" fontId="17" fillId="0" borderId="0" xfId="1" applyNumberFormat="1" applyFont="1" applyAlignment="1">
      <alignment horizontal="center" vertical="center"/>
    </xf>
    <xf numFmtId="41" fontId="17" fillId="0" borderId="0" xfId="1" applyNumberFormat="1" applyFont="1">
      <alignment vertical="center"/>
    </xf>
    <xf numFmtId="41" fontId="17" fillId="0" borderId="0" xfId="1" applyNumberFormat="1" applyFont="1" applyAlignment="1">
      <alignment vertical="center" wrapText="1"/>
    </xf>
    <xf numFmtId="0" fontId="21" fillId="0" borderId="0" xfId="47" applyAlignment="1">
      <alignment vertical="center"/>
    </xf>
    <xf numFmtId="38" fontId="42" fillId="0" borderId="3" xfId="48" applyFont="1" applyFill="1" applyBorder="1" applyAlignment="1">
      <alignment horizontal="right" vertical="center" shrinkToFit="1"/>
    </xf>
    <xf numFmtId="0" fontId="61" fillId="0" borderId="15" xfId="47" applyFont="1" applyBorder="1" applyAlignment="1">
      <alignment horizontal="distributed"/>
    </xf>
    <xf numFmtId="41" fontId="13" fillId="0" borderId="61" xfId="1" applyNumberFormat="1" applyFont="1" applyBorder="1" applyAlignment="1">
      <alignment vertical="center" shrinkToFit="1"/>
    </xf>
    <xf numFmtId="0" fontId="43" fillId="0" borderId="0" xfId="1" applyFont="1">
      <alignment vertical="center"/>
    </xf>
    <xf numFmtId="0" fontId="5" fillId="0" borderId="0" xfId="1" applyAlignment="1">
      <alignment horizontal="right" vertical="center"/>
    </xf>
    <xf numFmtId="179" fontId="5" fillId="0" borderId="0" xfId="1" applyNumberFormat="1">
      <alignment vertical="center"/>
    </xf>
    <xf numFmtId="0" fontId="43" fillId="0" borderId="5" xfId="1" applyFont="1" applyBorder="1">
      <alignment vertical="center"/>
    </xf>
    <xf numFmtId="0" fontId="5" fillId="0" borderId="10" xfId="1" applyBorder="1" applyAlignment="1">
      <alignment horizontal="center" vertical="center"/>
    </xf>
    <xf numFmtId="0" fontId="40" fillId="0" borderId="46" xfId="1" applyFont="1" applyBorder="1" applyAlignment="1">
      <alignment horizontal="center" vertical="center"/>
    </xf>
    <xf numFmtId="0" fontId="5" fillId="39" borderId="0" xfId="1" applyFill="1">
      <alignment vertical="center"/>
    </xf>
    <xf numFmtId="0" fontId="43" fillId="39" borderId="5" xfId="1" applyFont="1" applyFill="1" applyBorder="1">
      <alignment vertical="center"/>
    </xf>
    <xf numFmtId="0" fontId="5" fillId="0" borderId="13" xfId="1" applyBorder="1" applyAlignment="1">
      <alignment horizontal="center" vertical="center"/>
    </xf>
    <xf numFmtId="0" fontId="40" fillId="0" borderId="102" xfId="1" applyFont="1" applyBorder="1" applyAlignment="1">
      <alignment horizontal="center" vertical="center"/>
    </xf>
    <xf numFmtId="0" fontId="65" fillId="39" borderId="5" xfId="1" applyFont="1" applyFill="1" applyBorder="1">
      <alignment vertical="center"/>
    </xf>
    <xf numFmtId="0" fontId="65" fillId="0" borderId="5" xfId="1" applyFont="1" applyBorder="1">
      <alignment vertical="center"/>
    </xf>
    <xf numFmtId="179" fontId="5" fillId="0" borderId="5" xfId="1" applyNumberFormat="1" applyBorder="1" applyAlignment="1">
      <alignment horizontal="center" vertical="center" wrapText="1"/>
    </xf>
    <xf numFmtId="0" fontId="5" fillId="0" borderId="5" xfId="1" applyBorder="1" applyAlignment="1">
      <alignment horizontal="center" vertical="center"/>
    </xf>
    <xf numFmtId="0" fontId="5" fillId="0" borderId="11" xfId="1" applyBorder="1" applyAlignment="1">
      <alignment horizontal="center" vertical="center"/>
    </xf>
    <xf numFmtId="0" fontId="5" fillId="0" borderId="11" xfId="1" applyBorder="1" applyAlignment="1">
      <alignment horizontal="center" vertical="center" wrapText="1"/>
    </xf>
    <xf numFmtId="0" fontId="5" fillId="0" borderId="6" xfId="1" applyBorder="1" applyAlignment="1">
      <alignment horizontal="center" vertical="center" wrapText="1"/>
    </xf>
    <xf numFmtId="0" fontId="5" fillId="0" borderId="0" xfId="1" applyAlignment="1">
      <alignment horizontal="left" vertical="center" indent="2"/>
    </xf>
    <xf numFmtId="188" fontId="43" fillId="0" borderId="0" xfId="1" applyNumberFormat="1" applyFont="1" applyAlignment="1">
      <alignment horizontal="center" vertical="center"/>
    </xf>
    <xf numFmtId="0" fontId="5" fillId="0" borderId="0" xfId="1" applyAlignment="1">
      <alignment horizontal="left" vertical="center" indent="1"/>
    </xf>
    <xf numFmtId="187" fontId="62" fillId="39" borderId="5" xfId="1" applyNumberFormat="1" applyFont="1" applyFill="1" applyBorder="1">
      <alignment vertical="center"/>
    </xf>
    <xf numFmtId="0" fontId="5" fillId="39" borderId="5" xfId="1" applyFill="1" applyBorder="1">
      <alignment vertical="center"/>
    </xf>
    <xf numFmtId="0" fontId="5" fillId="0" borderId="5" xfId="1" applyBorder="1">
      <alignment vertical="center"/>
    </xf>
    <xf numFmtId="41" fontId="10" fillId="0" borderId="6" xfId="0" applyNumberFormat="1" applyFont="1" applyBorder="1" applyAlignment="1">
      <alignment horizontal="center" vertical="center"/>
    </xf>
    <xf numFmtId="41" fontId="10" fillId="0" borderId="23" xfId="0" applyNumberFormat="1" applyFont="1" applyBorder="1" applyAlignment="1">
      <alignment horizontal="center" vertical="center"/>
    </xf>
    <xf numFmtId="41" fontId="10" fillId="0" borderId="4" xfId="0" applyNumberFormat="1" applyFont="1" applyBorder="1" applyAlignment="1">
      <alignment horizontal="center" vertical="center"/>
    </xf>
    <xf numFmtId="41" fontId="10" fillId="0" borderId="115" xfId="0" applyNumberFormat="1" applyFont="1" applyBorder="1" applyAlignment="1">
      <alignment horizontal="center" vertical="center"/>
    </xf>
    <xf numFmtId="41" fontId="10" fillId="0" borderId="19" xfId="0" applyNumberFormat="1" applyFont="1" applyBorder="1" applyAlignment="1">
      <alignment horizontal="center" vertical="center"/>
    </xf>
    <xf numFmtId="41" fontId="67" fillId="0" borderId="0" xfId="1" applyNumberFormat="1" applyFont="1">
      <alignment vertical="center"/>
    </xf>
    <xf numFmtId="41" fontId="68" fillId="0" borderId="114" xfId="1" applyNumberFormat="1" applyFont="1" applyBorder="1">
      <alignment vertical="center"/>
    </xf>
    <xf numFmtId="182" fontId="68" fillId="0" borderId="0" xfId="1" applyNumberFormat="1" applyFont="1" applyAlignment="1">
      <alignment horizontal="right" vertical="center"/>
    </xf>
    <xf numFmtId="41" fontId="68" fillId="0" borderId="95" xfId="1" applyNumberFormat="1" applyFont="1" applyBorder="1">
      <alignment vertical="center"/>
    </xf>
    <xf numFmtId="41" fontId="68" fillId="0" borderId="113" xfId="1" applyNumberFormat="1" applyFont="1" applyBorder="1">
      <alignment vertical="center"/>
    </xf>
    <xf numFmtId="41" fontId="68" fillId="0" borderId="53" xfId="1" applyNumberFormat="1" applyFont="1" applyBorder="1">
      <alignment vertical="center"/>
    </xf>
    <xf numFmtId="41" fontId="68" fillId="0" borderId="24" xfId="1" applyNumberFormat="1" applyFont="1" applyBorder="1">
      <alignment vertical="center"/>
    </xf>
    <xf numFmtId="41" fontId="68" fillId="0" borderId="114" xfId="4" applyNumberFormat="1" applyFont="1" applyBorder="1" applyAlignment="1">
      <alignment horizontal="right" vertical="center" shrinkToFit="1"/>
    </xf>
    <xf numFmtId="41" fontId="68" fillId="0" borderId="49" xfId="4" applyNumberFormat="1" applyFont="1" applyBorder="1" applyAlignment="1">
      <alignment horizontal="right" vertical="center" shrinkToFit="1"/>
    </xf>
    <xf numFmtId="41" fontId="68" fillId="0" borderId="113" xfId="4" applyNumberFormat="1" applyFont="1" applyBorder="1" applyAlignment="1">
      <alignment horizontal="right" vertical="center" shrinkToFit="1"/>
    </xf>
    <xf numFmtId="41" fontId="68" fillId="0" borderId="53" xfId="4" applyNumberFormat="1" applyFont="1" applyBorder="1" applyAlignment="1">
      <alignment horizontal="right" vertical="center" shrinkToFit="1"/>
    </xf>
    <xf numFmtId="41" fontId="68" fillId="0" borderId="196" xfId="4" applyNumberFormat="1" applyFont="1" applyBorder="1" applyAlignment="1">
      <alignment horizontal="right" vertical="center" shrinkToFit="1"/>
    </xf>
    <xf numFmtId="38" fontId="69" fillId="0" borderId="13" xfId="48" applyFont="1" applyFill="1" applyBorder="1" applyAlignment="1">
      <alignment horizontal="right" vertical="center"/>
    </xf>
    <xf numFmtId="38" fontId="69" fillId="0" borderId="192" xfId="48" applyFont="1" applyFill="1" applyBorder="1" applyAlignment="1">
      <alignment horizontal="right" vertical="center"/>
    </xf>
    <xf numFmtId="38" fontId="69" fillId="0" borderId="10" xfId="48" applyFont="1" applyFill="1" applyBorder="1" applyAlignment="1">
      <alignment horizontal="right" vertical="center"/>
    </xf>
    <xf numFmtId="38" fontId="69" fillId="0" borderId="17" xfId="48" applyFont="1" applyFill="1" applyBorder="1" applyAlignment="1">
      <alignment horizontal="right" vertical="center"/>
    </xf>
    <xf numFmtId="38" fontId="69" fillId="0" borderId="106" xfId="48" applyFont="1" applyFill="1" applyBorder="1" applyAlignment="1">
      <alignment horizontal="right" vertical="center"/>
    </xf>
    <xf numFmtId="41" fontId="68" fillId="0" borderId="50" xfId="1" applyNumberFormat="1" applyFont="1" applyBorder="1">
      <alignment vertical="center"/>
    </xf>
    <xf numFmtId="41" fontId="68" fillId="0" borderId="51" xfId="1" applyNumberFormat="1" applyFont="1" applyBorder="1">
      <alignment vertical="center"/>
    </xf>
    <xf numFmtId="41" fontId="68" fillId="0" borderId="56" xfId="4" applyNumberFormat="1" applyFont="1" applyBorder="1" applyAlignment="1">
      <alignment vertical="center" shrinkToFit="1"/>
    </xf>
    <xf numFmtId="41" fontId="68" fillId="0" borderId="57" xfId="1" applyNumberFormat="1" applyFont="1" applyBorder="1">
      <alignment vertical="center"/>
    </xf>
    <xf numFmtId="41" fontId="68" fillId="0" borderId="50" xfId="4" applyNumberFormat="1" applyFont="1" applyBorder="1" applyAlignment="1">
      <alignment horizontal="right" vertical="center" shrinkToFit="1"/>
    </xf>
    <xf numFmtId="41" fontId="68" fillId="0" borderId="67" xfId="1" applyNumberFormat="1" applyFont="1" applyBorder="1">
      <alignment vertical="center"/>
    </xf>
    <xf numFmtId="41" fontId="68" fillId="0" borderId="56" xfId="4" applyNumberFormat="1" applyFont="1" applyBorder="1" applyAlignment="1">
      <alignment horizontal="right" vertical="center" shrinkToFit="1"/>
    </xf>
    <xf numFmtId="41" fontId="68" fillId="0" borderId="56" xfId="5" applyNumberFormat="1" applyFont="1" applyBorder="1" applyAlignment="1">
      <alignment horizontal="right" vertical="center" shrinkToFit="1"/>
    </xf>
    <xf numFmtId="41" fontId="68" fillId="0" borderId="57" xfId="5" applyNumberFormat="1" applyFont="1" applyBorder="1" applyAlignment="1">
      <alignment horizontal="right" vertical="center" shrinkToFit="1"/>
    </xf>
    <xf numFmtId="41" fontId="68" fillId="0" borderId="64" xfId="4" applyNumberFormat="1" applyFont="1" applyBorder="1" applyAlignment="1">
      <alignment horizontal="right" vertical="center" shrinkToFit="1"/>
    </xf>
    <xf numFmtId="41" fontId="68" fillId="0" borderId="65" xfId="1" applyNumberFormat="1" applyFont="1" applyBorder="1">
      <alignment vertical="center"/>
    </xf>
    <xf numFmtId="41" fontId="68" fillId="0" borderId="56" xfId="1" applyNumberFormat="1" applyFont="1" applyBorder="1">
      <alignment vertical="center"/>
    </xf>
    <xf numFmtId="41" fontId="68" fillId="0" borderId="102" xfId="1" applyNumberFormat="1" applyFont="1" applyBorder="1">
      <alignment vertical="center"/>
    </xf>
    <xf numFmtId="41" fontId="68" fillId="0" borderId="103" xfId="1" applyNumberFormat="1" applyFont="1" applyBorder="1">
      <alignment vertical="center"/>
    </xf>
    <xf numFmtId="41" fontId="0" fillId="0" borderId="5" xfId="51" applyNumberFormat="1" applyFont="1" applyBorder="1">
      <alignment vertical="center"/>
    </xf>
    <xf numFmtId="0" fontId="65" fillId="40" borderId="5" xfId="1" applyFont="1" applyFill="1" applyBorder="1">
      <alignment vertical="center"/>
    </xf>
    <xf numFmtId="41" fontId="5" fillId="40" borderId="5" xfId="1" applyNumberFormat="1" applyFill="1" applyBorder="1">
      <alignment vertical="center"/>
    </xf>
    <xf numFmtId="41" fontId="0" fillId="0" borderId="5" xfId="51" applyNumberFormat="1" applyFont="1" applyFill="1" applyBorder="1">
      <alignment vertical="center"/>
    </xf>
    <xf numFmtId="41" fontId="64" fillId="39" borderId="5" xfId="1" applyNumberFormat="1" applyFont="1" applyFill="1" applyBorder="1">
      <alignment vertical="center"/>
    </xf>
    <xf numFmtId="41" fontId="5" fillId="0" borderId="5" xfId="1" applyNumberFormat="1" applyBorder="1">
      <alignment vertical="center"/>
    </xf>
    <xf numFmtId="41" fontId="5" fillId="0" borderId="5" xfId="1" applyNumberFormat="1" applyBorder="1" applyAlignment="1">
      <alignment horizontal="right" vertical="center"/>
    </xf>
    <xf numFmtId="41" fontId="70" fillId="0" borderId="6" xfId="0" applyNumberFormat="1" applyFont="1" applyBorder="1" applyAlignment="1">
      <alignment horizontal="right" vertical="center"/>
    </xf>
    <xf numFmtId="41" fontId="70" fillId="0" borderId="23" xfId="0" applyNumberFormat="1" applyFont="1" applyBorder="1" applyAlignment="1">
      <alignment horizontal="right" vertical="center"/>
    </xf>
    <xf numFmtId="41" fontId="70" fillId="0" borderId="4" xfId="0" applyNumberFormat="1" applyFont="1" applyBorder="1" applyAlignment="1">
      <alignment horizontal="right" vertical="center"/>
    </xf>
    <xf numFmtId="41" fontId="70" fillId="0" borderId="23" xfId="0" applyNumberFormat="1" applyFont="1" applyBorder="1" applyAlignment="1">
      <alignment vertical="center"/>
    </xf>
    <xf numFmtId="41" fontId="70" fillId="0" borderId="4" xfId="0" applyNumberFormat="1" applyFont="1" applyBorder="1" applyAlignment="1">
      <alignment vertical="center"/>
    </xf>
    <xf numFmtId="41" fontId="70" fillId="0" borderId="115" xfId="0" applyNumberFormat="1" applyFont="1" applyBorder="1" applyAlignment="1">
      <alignment horizontal="right" vertical="center"/>
    </xf>
    <xf numFmtId="41" fontId="70" fillId="0" borderId="19" xfId="0" applyNumberFormat="1" applyFont="1" applyBorder="1" applyAlignment="1">
      <alignment horizontal="right" vertical="center"/>
    </xf>
    <xf numFmtId="181" fontId="42" fillId="0" borderId="15" xfId="0" applyNumberFormat="1" applyFont="1" applyBorder="1"/>
    <xf numFmtId="38" fontId="69" fillId="37" borderId="13" xfId="48" applyFont="1" applyFill="1" applyBorder="1" applyAlignment="1">
      <alignment horizontal="right" vertical="center"/>
    </xf>
    <xf numFmtId="181" fontId="69" fillId="37" borderId="15" xfId="0" applyNumberFormat="1" applyFont="1" applyFill="1" applyBorder="1"/>
    <xf numFmtId="181" fontId="69" fillId="0" borderId="15" xfId="0" applyNumberFormat="1" applyFont="1" applyBorder="1"/>
    <xf numFmtId="181" fontId="69" fillId="0" borderId="15" xfId="0" applyNumberFormat="1" applyFont="1" applyBorder="1" applyAlignment="1">
      <alignment horizontal="right"/>
    </xf>
    <xf numFmtId="181" fontId="69" fillId="0" borderId="105" xfId="0" applyNumberFormat="1" applyFont="1" applyBorder="1"/>
    <xf numFmtId="181" fontId="69" fillId="0" borderId="111" xfId="0" applyNumberFormat="1" applyFont="1" applyBorder="1"/>
    <xf numFmtId="181" fontId="69" fillId="0" borderId="17" xfId="0" applyNumberFormat="1" applyFont="1" applyBorder="1"/>
    <xf numFmtId="41" fontId="68" fillId="0" borderId="15" xfId="4" applyNumberFormat="1" applyFont="1" applyBorder="1" applyAlignment="1">
      <alignment horizontal="right" vertical="center" shrinkToFit="1"/>
    </xf>
    <xf numFmtId="41" fontId="68" fillId="0" borderId="197" xfId="1" applyNumberFormat="1" applyFont="1" applyBorder="1">
      <alignment vertical="center"/>
    </xf>
    <xf numFmtId="41" fontId="68" fillId="0" borderId="92" xfId="1" applyNumberFormat="1" applyFont="1" applyBorder="1">
      <alignment vertical="center"/>
    </xf>
    <xf numFmtId="41" fontId="68" fillId="0" borderId="198" xfId="4" applyNumberFormat="1" applyFont="1" applyBorder="1" applyAlignment="1">
      <alignment horizontal="right" vertical="center" shrinkToFit="1"/>
    </xf>
    <xf numFmtId="41" fontId="68" fillId="0" borderId="137" xfId="4" applyNumberFormat="1" applyFont="1" applyBorder="1" applyAlignment="1">
      <alignment horizontal="right" vertical="center" shrinkToFit="1"/>
    </xf>
    <xf numFmtId="41" fontId="68" fillId="0" borderId="104" xfId="1" applyNumberFormat="1" applyFont="1" applyBorder="1">
      <alignment vertical="center"/>
    </xf>
    <xf numFmtId="41" fontId="68" fillId="0" borderId="92" xfId="4" applyNumberFormat="1" applyFont="1" applyBorder="1" applyAlignment="1">
      <alignment horizontal="right" vertical="center" shrinkToFit="1"/>
    </xf>
    <xf numFmtId="41" fontId="68" fillId="0" borderId="54" xfId="1" applyNumberFormat="1" applyFont="1" applyBorder="1">
      <alignment vertical="center"/>
    </xf>
    <xf numFmtId="41" fontId="13" fillId="0" borderId="50" xfId="1" applyNumberFormat="1" applyFont="1" applyBorder="1">
      <alignment vertical="center"/>
    </xf>
    <xf numFmtId="41" fontId="13" fillId="0" borderId="67" xfId="1" applyNumberFormat="1" applyFont="1" applyBorder="1">
      <alignment vertical="center"/>
    </xf>
    <xf numFmtId="41" fontId="13" fillId="0" borderId="56" xfId="4" applyNumberFormat="1" applyFont="1" applyBorder="1" applyAlignment="1">
      <alignment vertical="center" shrinkToFit="1"/>
    </xf>
    <xf numFmtId="41" fontId="13" fillId="0" borderId="57" xfId="1" applyNumberFormat="1" applyFont="1" applyBorder="1">
      <alignment vertical="center"/>
    </xf>
    <xf numFmtId="41" fontId="13" fillId="36" borderId="59" xfId="4" applyNumberFormat="1" applyFont="1" applyFill="1" applyBorder="1" applyAlignment="1">
      <alignment vertical="center" shrinkToFit="1"/>
    </xf>
    <xf numFmtId="41" fontId="13" fillId="36" borderId="57" xfId="4" applyNumberFormat="1" applyFont="1" applyFill="1" applyBorder="1" applyAlignment="1">
      <alignment vertical="center" shrinkToFit="1"/>
    </xf>
    <xf numFmtId="41" fontId="13" fillId="0" borderId="50" xfId="4" applyNumberFormat="1" applyFont="1" applyBorder="1" applyAlignment="1">
      <alignment horizontal="right" vertical="center" shrinkToFit="1"/>
    </xf>
    <xf numFmtId="41" fontId="13" fillId="0" borderId="56" xfId="4" applyNumberFormat="1" applyFont="1" applyBorder="1" applyAlignment="1">
      <alignment horizontal="right" vertical="center" shrinkToFit="1"/>
    </xf>
    <xf numFmtId="41" fontId="13" fillId="0" borderId="56" xfId="5" applyNumberFormat="1" applyFont="1" applyBorder="1" applyAlignment="1">
      <alignment horizontal="right" vertical="center" shrinkToFit="1"/>
    </xf>
    <xf numFmtId="41" fontId="13" fillId="0" borderId="57" xfId="5" applyNumberFormat="1" applyFont="1" applyBorder="1" applyAlignment="1">
      <alignment horizontal="right" vertical="center" shrinkToFit="1"/>
    </xf>
    <xf numFmtId="41" fontId="13" fillId="0" borderId="70" xfId="4" applyNumberFormat="1" applyFont="1" applyBorder="1" applyAlignment="1">
      <alignment horizontal="right" vertical="center" shrinkToFit="1"/>
    </xf>
    <xf numFmtId="41" fontId="13" fillId="0" borderId="31" xfId="1" applyNumberFormat="1" applyFont="1" applyBorder="1">
      <alignment vertical="center"/>
    </xf>
    <xf numFmtId="41" fontId="13" fillId="0" borderId="64" xfId="4" applyNumberFormat="1" applyFont="1" applyBorder="1" applyAlignment="1">
      <alignment horizontal="right" vertical="center" shrinkToFit="1"/>
    </xf>
    <xf numFmtId="41" fontId="13" fillId="0" borderId="65" xfId="1" applyNumberFormat="1" applyFont="1" applyBorder="1">
      <alignment vertical="center"/>
    </xf>
    <xf numFmtId="179" fontId="59" fillId="36" borderId="184" xfId="1" applyNumberFormat="1" applyFont="1" applyFill="1" applyBorder="1">
      <alignment vertical="center"/>
    </xf>
    <xf numFmtId="186" fontId="59" fillId="36" borderId="185" xfId="1" applyNumberFormat="1" applyFont="1" applyFill="1" applyBorder="1">
      <alignment vertical="center"/>
    </xf>
    <xf numFmtId="186" fontId="59" fillId="36" borderId="187" xfId="1" applyNumberFormat="1" applyFont="1" applyFill="1" applyBorder="1">
      <alignment vertical="center"/>
    </xf>
    <xf numFmtId="179" fontId="59" fillId="36" borderId="188" xfId="1" applyNumberFormat="1" applyFont="1" applyFill="1" applyBorder="1">
      <alignment vertical="center"/>
    </xf>
    <xf numFmtId="179" fontId="59" fillId="36" borderId="177" xfId="1" applyNumberFormat="1" applyFont="1" applyFill="1" applyBorder="1">
      <alignment vertical="center"/>
    </xf>
    <xf numFmtId="186" fontId="59" fillId="36" borderId="189" xfId="1" applyNumberFormat="1" applyFont="1" applyFill="1" applyBorder="1">
      <alignment vertical="center"/>
    </xf>
    <xf numFmtId="179" fontId="59" fillId="36" borderId="170" xfId="1" applyNumberFormat="1" applyFont="1" applyFill="1" applyBorder="1">
      <alignment vertical="center"/>
    </xf>
    <xf numFmtId="179" fontId="59" fillId="36" borderId="176" xfId="1" applyNumberFormat="1" applyFont="1" applyFill="1" applyBorder="1">
      <alignment vertical="center"/>
    </xf>
    <xf numFmtId="179" fontId="59" fillId="36" borderId="191" xfId="1" applyNumberFormat="1" applyFont="1" applyFill="1" applyBorder="1">
      <alignment vertical="center"/>
    </xf>
    <xf numFmtId="179" fontId="59" fillId="36" borderId="149" xfId="1" applyNumberFormat="1" applyFont="1" applyFill="1" applyBorder="1">
      <alignment vertical="center"/>
    </xf>
    <xf numFmtId="186" fontId="59" fillId="36" borderId="147" xfId="1" applyNumberFormat="1" applyFont="1" applyFill="1" applyBorder="1">
      <alignment vertical="center"/>
    </xf>
    <xf numFmtId="179" fontId="59" fillId="36" borderId="172" xfId="1" applyNumberFormat="1" applyFont="1" applyFill="1" applyBorder="1">
      <alignment vertical="center"/>
    </xf>
    <xf numFmtId="179" fontId="59" fillId="36" borderId="169" xfId="1" applyNumberFormat="1" applyFont="1" applyFill="1" applyBorder="1">
      <alignment vertical="center"/>
    </xf>
    <xf numFmtId="186" fontId="59" fillId="36" borderId="190" xfId="1" applyNumberFormat="1" applyFont="1" applyFill="1" applyBorder="1">
      <alignment vertical="center"/>
    </xf>
    <xf numFmtId="179" fontId="59" fillId="36" borderId="174" xfId="1" applyNumberFormat="1" applyFont="1" applyFill="1" applyBorder="1">
      <alignment vertical="center"/>
    </xf>
    <xf numFmtId="179" fontId="59" fillId="36" borderId="146" xfId="1" applyNumberFormat="1" applyFont="1" applyFill="1" applyBorder="1">
      <alignment vertical="center"/>
    </xf>
    <xf numFmtId="178" fontId="59" fillId="36" borderId="178" xfId="1" applyNumberFormat="1" applyFont="1" applyFill="1" applyBorder="1">
      <alignment vertical="center"/>
    </xf>
    <xf numFmtId="38" fontId="69" fillId="41" borderId="13" xfId="48" applyFont="1" applyFill="1" applyBorder="1" applyAlignment="1">
      <alignment horizontal="right" vertical="center"/>
    </xf>
    <xf numFmtId="38" fontId="69" fillId="41" borderId="8" xfId="48" applyFont="1" applyFill="1" applyBorder="1" applyAlignment="1">
      <alignment horizontal="right" vertical="center"/>
    </xf>
    <xf numFmtId="38" fontId="69" fillId="41" borderId="15" xfId="48" applyFont="1" applyFill="1" applyBorder="1" applyAlignment="1">
      <alignment horizontal="right" vertical="center"/>
    </xf>
    <xf numFmtId="38" fontId="69" fillId="41" borderId="0" xfId="48" applyFont="1" applyFill="1" applyBorder="1" applyAlignment="1">
      <alignment horizontal="right" vertical="center"/>
    </xf>
    <xf numFmtId="38" fontId="69" fillId="41" borderId="105" xfId="48" applyFont="1" applyFill="1" applyBorder="1" applyAlignment="1">
      <alignment horizontal="right" vertical="center"/>
    </xf>
    <xf numFmtId="38" fontId="69" fillId="41" borderId="108" xfId="48" applyFont="1" applyFill="1" applyBorder="1" applyAlignment="1">
      <alignment horizontal="right" vertical="center"/>
    </xf>
    <xf numFmtId="38" fontId="69" fillId="41" borderId="107" xfId="48" applyFont="1" applyFill="1" applyBorder="1" applyAlignment="1">
      <alignment horizontal="right" vertical="center"/>
    </xf>
    <xf numFmtId="38" fontId="69" fillId="41" borderId="106" xfId="48" applyFont="1" applyFill="1" applyBorder="1" applyAlignment="1">
      <alignment horizontal="right" vertical="center"/>
    </xf>
    <xf numFmtId="38" fontId="69" fillId="41" borderId="192" xfId="48" applyFont="1" applyFill="1" applyBorder="1" applyAlignment="1">
      <alignment horizontal="right" vertical="center"/>
    </xf>
    <xf numFmtId="38" fontId="69" fillId="41" borderId="112" xfId="48" applyFont="1" applyFill="1" applyBorder="1" applyAlignment="1">
      <alignment horizontal="right" vertical="center"/>
    </xf>
    <xf numFmtId="38" fontId="69" fillId="41" borderId="111" xfId="48" applyFont="1" applyFill="1" applyBorder="1" applyAlignment="1">
      <alignment horizontal="right" vertical="center"/>
    </xf>
    <xf numFmtId="38" fontId="69" fillId="41" borderId="193" xfId="48" applyFont="1" applyFill="1" applyBorder="1" applyAlignment="1">
      <alignment horizontal="right" vertical="center"/>
    </xf>
    <xf numFmtId="38" fontId="69" fillId="41" borderId="192" xfId="48" applyFont="1" applyFill="1" applyBorder="1" applyAlignment="1">
      <alignment horizontal="right" vertical="center" wrapText="1"/>
    </xf>
    <xf numFmtId="38" fontId="69" fillId="41" borderId="10" xfId="48" applyFont="1" applyFill="1" applyBorder="1" applyAlignment="1">
      <alignment horizontal="right" vertical="center"/>
    </xf>
    <xf numFmtId="38" fontId="69" fillId="41" borderId="9" xfId="48" applyFont="1" applyFill="1" applyBorder="1" applyAlignment="1">
      <alignment horizontal="right" vertical="center"/>
    </xf>
    <xf numFmtId="38" fontId="69" fillId="41" borderId="17" xfId="48" applyFont="1" applyFill="1" applyBorder="1" applyAlignment="1">
      <alignment horizontal="right" vertical="center"/>
    </xf>
    <xf numFmtId="38" fontId="69" fillId="41" borderId="1" xfId="48" applyFont="1" applyFill="1" applyBorder="1" applyAlignment="1">
      <alignment horizontal="right" vertical="center"/>
    </xf>
    <xf numFmtId="38" fontId="69" fillId="41" borderId="16" xfId="48" applyFont="1" applyFill="1" applyBorder="1" applyAlignment="1">
      <alignment horizontal="right" vertical="center"/>
    </xf>
    <xf numFmtId="38" fontId="69" fillId="41" borderId="13" xfId="48" applyFont="1" applyFill="1" applyBorder="1" applyAlignment="1">
      <alignment horizontal="right" vertical="center" shrinkToFit="1"/>
    </xf>
    <xf numFmtId="38" fontId="69" fillId="41" borderId="0" xfId="48" applyFont="1" applyFill="1" applyBorder="1" applyAlignment="1">
      <alignment horizontal="right" vertical="center" shrinkToFit="1"/>
    </xf>
    <xf numFmtId="38" fontId="69" fillId="41" borderId="15" xfId="48" applyFont="1" applyFill="1" applyBorder="1" applyAlignment="1">
      <alignment horizontal="right" vertical="center" shrinkToFit="1"/>
    </xf>
    <xf numFmtId="38" fontId="69" fillId="41" borderId="110" xfId="48" applyFont="1" applyFill="1" applyBorder="1" applyAlignment="1">
      <alignment horizontal="right" vertical="center"/>
    </xf>
    <xf numFmtId="38" fontId="69" fillId="41" borderId="109" xfId="48" applyFont="1" applyFill="1" applyBorder="1" applyAlignment="1">
      <alignment horizontal="right" vertical="center"/>
    </xf>
    <xf numFmtId="38" fontId="69" fillId="41" borderId="194" xfId="48" applyFont="1" applyFill="1" applyBorder="1" applyAlignment="1">
      <alignment horizontal="righ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17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 wrapText="1" shrinkToFit="1"/>
    </xf>
    <xf numFmtId="0" fontId="10" fillId="3" borderId="4" xfId="0" applyFont="1" applyFill="1" applyBorder="1" applyAlignment="1">
      <alignment horizontal="center" vertical="center" wrapText="1" shrinkToFit="1"/>
    </xf>
    <xf numFmtId="0" fontId="10" fillId="3" borderId="32" xfId="0" applyFont="1" applyFill="1" applyBorder="1" applyAlignment="1">
      <alignment horizontal="center" vertical="center"/>
    </xf>
    <xf numFmtId="0" fontId="10" fillId="3" borderId="26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6" fontId="10" fillId="3" borderId="16" xfId="0" applyNumberFormat="1" applyFont="1" applyFill="1" applyBorder="1" applyAlignment="1">
      <alignment horizontal="center" vertical="center" wrapText="1"/>
    </xf>
    <xf numFmtId="176" fontId="10" fillId="3" borderId="15" xfId="0" applyNumberFormat="1" applyFont="1" applyFill="1" applyBorder="1" applyAlignment="1">
      <alignment horizontal="center" vertical="center" wrapText="1"/>
    </xf>
    <xf numFmtId="176" fontId="10" fillId="3" borderId="17" xfId="0" applyNumberFormat="1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 shrinkToFit="1"/>
    </xf>
    <xf numFmtId="0" fontId="11" fillId="3" borderId="179" xfId="0" applyFont="1" applyFill="1" applyBorder="1" applyAlignment="1">
      <alignment horizontal="center" vertical="center" wrapText="1" shrinkToFit="1"/>
    </xf>
    <xf numFmtId="0" fontId="11" fillId="3" borderId="180" xfId="0" applyFont="1" applyFill="1" applyBorder="1" applyAlignment="1">
      <alignment horizontal="center" vertical="center" shrinkToFit="1"/>
    </xf>
    <xf numFmtId="0" fontId="11" fillId="3" borderId="181" xfId="0" applyFont="1" applyFill="1" applyBorder="1" applyAlignment="1">
      <alignment horizontal="center" vertical="center" shrinkToFit="1"/>
    </xf>
    <xf numFmtId="0" fontId="10" fillId="3" borderId="28" xfId="0" applyFont="1" applyFill="1" applyBorder="1" applyAlignment="1">
      <alignment horizontal="center" vertical="center" shrinkToFit="1"/>
    </xf>
    <xf numFmtId="0" fontId="10" fillId="3" borderId="29" xfId="0" applyFont="1" applyFill="1" applyBorder="1" applyAlignment="1">
      <alignment horizontal="center" vertical="center" shrinkToFit="1"/>
    </xf>
    <xf numFmtId="0" fontId="10" fillId="3" borderId="30" xfId="0" applyFont="1" applyFill="1" applyBorder="1" applyAlignment="1">
      <alignment horizontal="center" vertical="center" shrinkToFit="1"/>
    </xf>
    <xf numFmtId="0" fontId="7" fillId="3" borderId="31" xfId="0" applyFont="1" applyFill="1" applyBorder="1" applyAlignment="1">
      <alignment horizontal="center" vertical="center" shrinkToFit="1"/>
    </xf>
    <xf numFmtId="0" fontId="7" fillId="3" borderId="27" xfId="0" applyFont="1" applyFill="1" applyBorder="1" applyAlignment="1">
      <alignment horizontal="center" vertical="center" shrinkToFit="1"/>
    </xf>
    <xf numFmtId="0" fontId="11" fillId="3" borderId="100" xfId="0" applyFont="1" applyFill="1" applyBorder="1" applyAlignment="1">
      <alignment horizontal="center" vertical="center" wrapText="1" shrinkToFit="1"/>
    </xf>
    <xf numFmtId="0" fontId="11" fillId="3" borderId="102" xfId="0" applyFont="1" applyFill="1" applyBorder="1" applyAlignment="1">
      <alignment horizontal="center" vertical="center" shrinkToFit="1"/>
    </xf>
    <xf numFmtId="0" fontId="11" fillId="3" borderId="46" xfId="0" applyFont="1" applyFill="1" applyBorder="1" applyAlignment="1">
      <alignment horizontal="center" vertical="center" shrinkToFit="1"/>
    </xf>
    <xf numFmtId="0" fontId="18" fillId="0" borderId="2" xfId="1" applyFont="1" applyBorder="1" applyAlignment="1">
      <alignment horizontal="center" vertical="center" textRotation="255" shrinkToFit="1"/>
    </xf>
    <xf numFmtId="0" fontId="18" fillId="0" borderId="9" xfId="1" applyFont="1" applyBorder="1" applyAlignment="1">
      <alignment horizontal="center" vertical="center" textRotation="255" shrinkToFit="1"/>
    </xf>
    <xf numFmtId="0" fontId="18" fillId="0" borderId="16" xfId="1" applyFont="1" applyBorder="1" applyAlignment="1">
      <alignment horizontal="center" vertical="center" textRotation="255" shrinkToFit="1"/>
    </xf>
    <xf numFmtId="0" fontId="18" fillId="0" borderId="17" xfId="1" applyFont="1" applyBorder="1" applyAlignment="1">
      <alignment horizontal="center" vertical="center" textRotation="255" shrinkToFit="1"/>
    </xf>
    <xf numFmtId="41" fontId="13" fillId="0" borderId="16" xfId="1" applyNumberFormat="1" applyFont="1" applyBorder="1" applyAlignment="1">
      <alignment horizontal="center" vertical="center" shrinkToFit="1"/>
    </xf>
    <xf numFmtId="41" fontId="13" fillId="0" borderId="17" xfId="1" applyNumberFormat="1" applyFont="1" applyBorder="1" applyAlignment="1">
      <alignment horizontal="center" vertical="center" shrinkToFit="1"/>
    </xf>
    <xf numFmtId="41" fontId="13" fillId="0" borderId="69" xfId="1" applyNumberFormat="1" applyFont="1" applyBorder="1" applyAlignment="1">
      <alignment horizontal="center" vertical="center"/>
    </xf>
    <xf numFmtId="41" fontId="13" fillId="0" borderId="29" xfId="1" applyNumberFormat="1" applyFont="1" applyBorder="1" applyAlignment="1">
      <alignment horizontal="center" vertical="center"/>
    </xf>
    <xf numFmtId="41" fontId="13" fillId="0" borderId="30" xfId="1" applyNumberFormat="1" applyFont="1" applyBorder="1" applyAlignment="1">
      <alignment horizontal="center" vertical="center"/>
    </xf>
    <xf numFmtId="0" fontId="5" fillId="0" borderId="0" xfId="1" applyAlignment="1">
      <alignment horizontal="center" vertical="center"/>
    </xf>
    <xf numFmtId="0" fontId="56" fillId="37" borderId="182" xfId="1" applyFont="1" applyFill="1" applyBorder="1" applyAlignment="1">
      <alignment horizontal="center" vertical="center"/>
    </xf>
    <xf numFmtId="0" fontId="56" fillId="37" borderId="183" xfId="1" applyFont="1" applyFill="1" applyBorder="1" applyAlignment="1">
      <alignment horizontal="center" vertical="center"/>
    </xf>
    <xf numFmtId="0" fontId="19" fillId="37" borderId="150" xfId="1" applyFont="1" applyFill="1" applyBorder="1" applyAlignment="1">
      <alignment horizontal="left" vertical="top"/>
    </xf>
    <xf numFmtId="0" fontId="56" fillId="37" borderId="167" xfId="1" applyFont="1" applyFill="1" applyBorder="1" applyAlignment="1">
      <alignment horizontal="center" vertical="center"/>
    </xf>
    <xf numFmtId="0" fontId="56" fillId="37" borderId="168" xfId="1" applyFont="1" applyFill="1" applyBorder="1" applyAlignment="1">
      <alignment horizontal="center" vertical="center"/>
    </xf>
    <xf numFmtId="0" fontId="56" fillId="37" borderId="174" xfId="1" applyFont="1" applyFill="1" applyBorder="1" applyAlignment="1">
      <alignment horizontal="center" vertical="center"/>
    </xf>
    <xf numFmtId="0" fontId="56" fillId="37" borderId="175" xfId="1" applyFont="1" applyFill="1" applyBorder="1" applyAlignment="1">
      <alignment horizontal="center" vertical="center"/>
    </xf>
    <xf numFmtId="0" fontId="56" fillId="37" borderId="144" xfId="1" applyFont="1" applyFill="1" applyBorder="1" applyAlignment="1">
      <alignment horizontal="center" vertical="center"/>
    </xf>
    <xf numFmtId="0" fontId="56" fillId="37" borderId="145" xfId="1" applyFont="1" applyFill="1" applyBorder="1" applyAlignment="1">
      <alignment horizontal="center" vertical="center"/>
    </xf>
    <xf numFmtId="0" fontId="49" fillId="0" borderId="0" xfId="1" applyFont="1" applyAlignment="1">
      <alignment horizontal="center" vertical="center"/>
    </xf>
    <xf numFmtId="58" fontId="71" fillId="0" borderId="0" xfId="1" applyNumberFormat="1" applyFont="1" applyAlignment="1">
      <alignment horizontal="right"/>
    </xf>
    <xf numFmtId="0" fontId="71" fillId="0" borderId="0" xfId="1" applyFont="1" applyAlignment="1">
      <alignment horizontal="right"/>
    </xf>
    <xf numFmtId="0" fontId="54" fillId="0" borderId="117" xfId="1" applyFont="1" applyBorder="1" applyAlignment="1">
      <alignment horizontal="center" vertical="center" wrapText="1"/>
    </xf>
    <xf numFmtId="0" fontId="54" fillId="0" borderId="122" xfId="1" applyFont="1" applyBorder="1" applyAlignment="1">
      <alignment horizontal="center" vertical="center" wrapText="1"/>
    </xf>
    <xf numFmtId="0" fontId="54" fillId="0" borderId="118" xfId="1" applyFont="1" applyBorder="1" applyAlignment="1">
      <alignment horizontal="center" vertical="center" wrapText="1"/>
    </xf>
    <xf numFmtId="0" fontId="54" fillId="0" borderId="48" xfId="1" applyFont="1" applyBorder="1" applyAlignment="1">
      <alignment horizontal="center" vertical="center" wrapText="1"/>
    </xf>
    <xf numFmtId="0" fontId="54" fillId="0" borderId="119" xfId="1" applyFont="1" applyBorder="1" applyAlignment="1">
      <alignment horizontal="center" vertical="center"/>
    </xf>
    <xf numFmtId="0" fontId="54" fillId="0" borderId="120" xfId="1" applyFont="1" applyBorder="1" applyAlignment="1">
      <alignment horizontal="center" vertical="center" wrapText="1"/>
    </xf>
    <xf numFmtId="0" fontId="5" fillId="0" borderId="1" xfId="1" applyBorder="1" applyAlignment="1">
      <alignment horizontal="center" vertical="center" wrapText="1"/>
    </xf>
    <xf numFmtId="0" fontId="5" fillId="0" borderId="124" xfId="1" applyBorder="1" applyAlignment="1">
      <alignment horizontal="center" vertical="center" wrapText="1"/>
    </xf>
    <xf numFmtId="182" fontId="39" fillId="35" borderId="16" xfId="1" applyNumberFormat="1" applyFont="1" applyFill="1" applyBorder="1" applyAlignment="1">
      <alignment horizontal="center" vertical="center" wrapText="1"/>
    </xf>
    <xf numFmtId="182" fontId="39" fillId="35" borderId="15" xfId="1" applyNumberFormat="1" applyFont="1" applyFill="1" applyBorder="1" applyAlignment="1">
      <alignment horizontal="center" vertical="center" wrapText="1"/>
    </xf>
    <xf numFmtId="182" fontId="39" fillId="35" borderId="10" xfId="1" applyNumberFormat="1" applyFont="1" applyFill="1" applyBorder="1" applyAlignment="1">
      <alignment horizontal="center" vertical="center" wrapText="1"/>
    </xf>
    <xf numFmtId="41" fontId="13" fillId="0" borderId="44" xfId="1" applyNumberFormat="1" applyFont="1" applyBorder="1" applyAlignment="1">
      <alignment horizontal="center" vertical="center"/>
    </xf>
    <xf numFmtId="41" fontId="13" fillId="0" borderId="45" xfId="1" applyNumberFormat="1" applyFont="1" applyBorder="1" applyAlignment="1">
      <alignment horizontal="center" vertical="center"/>
    </xf>
    <xf numFmtId="41" fontId="13" fillId="0" borderId="97" xfId="1" applyNumberFormat="1" applyFont="1" applyBorder="1" applyAlignment="1">
      <alignment horizontal="center" vertical="center"/>
    </xf>
    <xf numFmtId="41" fontId="13" fillId="0" borderId="85" xfId="1" applyNumberFormat="1" applyFont="1" applyBorder="1" applyAlignment="1">
      <alignment horizontal="center" vertical="center"/>
    </xf>
    <xf numFmtId="41" fontId="13" fillId="0" borderId="98" xfId="1" applyNumberFormat="1" applyFont="1" applyBorder="1" applyAlignment="1">
      <alignment horizontal="center" vertical="center"/>
    </xf>
    <xf numFmtId="0" fontId="18" fillId="0" borderId="15" xfId="1" applyFont="1" applyBorder="1" applyAlignment="1">
      <alignment horizontal="center" vertical="center" textRotation="255" shrinkToFit="1"/>
    </xf>
    <xf numFmtId="41" fontId="13" fillId="0" borderId="15" xfId="1" applyNumberFormat="1" applyFont="1" applyBorder="1" applyAlignment="1">
      <alignment horizontal="center" vertical="center" shrinkToFit="1"/>
    </xf>
    <xf numFmtId="41" fontId="39" fillId="0" borderId="33" xfId="1" applyNumberFormat="1" applyFont="1" applyBorder="1" applyAlignment="1">
      <alignment horizontal="center" vertical="center" wrapText="1"/>
    </xf>
    <xf numFmtId="41" fontId="39" fillId="0" borderId="0" xfId="1" applyNumberFormat="1" applyFont="1" applyAlignment="1">
      <alignment horizontal="center" vertical="center" wrapText="1"/>
    </xf>
    <xf numFmtId="41" fontId="39" fillId="0" borderId="1" xfId="1" applyNumberFormat="1" applyFont="1" applyBorder="1" applyAlignment="1">
      <alignment horizontal="center" vertical="center" wrapText="1"/>
    </xf>
    <xf numFmtId="41" fontId="39" fillId="0" borderId="16" xfId="1" applyNumberFormat="1" applyFont="1" applyBorder="1" applyAlignment="1">
      <alignment horizontal="center" vertical="center" wrapText="1"/>
    </xf>
    <xf numFmtId="41" fontId="39" fillId="0" borderId="15" xfId="1" applyNumberFormat="1" applyFont="1" applyBorder="1" applyAlignment="1">
      <alignment horizontal="center" vertical="center" wrapText="1"/>
    </xf>
    <xf numFmtId="41" fontId="39" fillId="0" borderId="17" xfId="1" applyNumberFormat="1" applyFont="1" applyBorder="1" applyAlignment="1">
      <alignment horizontal="center" vertical="center" wrapText="1"/>
    </xf>
    <xf numFmtId="0" fontId="40" fillId="0" borderId="16" xfId="47" applyFont="1" applyBorder="1" applyAlignment="1">
      <alignment horizontal="center" vertical="center"/>
    </xf>
    <xf numFmtId="0" fontId="40" fillId="0" borderId="15" xfId="47" applyFont="1" applyBorder="1" applyAlignment="1">
      <alignment horizontal="center" vertical="center"/>
    </xf>
    <xf numFmtId="38" fontId="40" fillId="0" borderId="6" xfId="48" applyFont="1" applyFill="1" applyBorder="1" applyAlignment="1">
      <alignment horizontal="center" vertical="center"/>
    </xf>
    <xf numFmtId="38" fontId="40" fillId="0" borderId="11" xfId="48" applyFont="1" applyFill="1" applyBorder="1" applyAlignment="1">
      <alignment horizontal="center" vertical="center"/>
    </xf>
    <xf numFmtId="38" fontId="40" fillId="0" borderId="4" xfId="48" applyFont="1" applyFill="1" applyBorder="1" applyAlignment="1">
      <alignment horizontal="center" vertical="center"/>
    </xf>
    <xf numFmtId="38" fontId="40" fillId="0" borderId="16" xfId="48" applyFont="1" applyFill="1" applyBorder="1" applyAlignment="1">
      <alignment horizontal="center" vertical="center"/>
    </xf>
    <xf numFmtId="38" fontId="40" fillId="0" borderId="15" xfId="48" applyFont="1" applyFill="1" applyBorder="1" applyAlignment="1">
      <alignment horizontal="center" vertical="center"/>
    </xf>
    <xf numFmtId="38" fontId="40" fillId="0" borderId="5" xfId="48" applyFont="1" applyFill="1" applyBorder="1" applyAlignment="1">
      <alignment horizontal="center" vertical="center" shrinkToFit="1"/>
    </xf>
    <xf numFmtId="38" fontId="40" fillId="0" borderId="4" xfId="48" applyFont="1" applyFill="1" applyBorder="1" applyAlignment="1">
      <alignment horizontal="center" vertical="center" shrinkToFit="1"/>
    </xf>
    <xf numFmtId="38" fontId="47" fillId="0" borderId="16" xfId="48" applyFont="1" applyFill="1" applyBorder="1" applyAlignment="1">
      <alignment horizontal="center" vertical="center" wrapText="1" shrinkToFit="1"/>
    </xf>
    <xf numFmtId="38" fontId="47" fillId="0" borderId="15" xfId="48" applyFont="1" applyFill="1" applyBorder="1" applyAlignment="1">
      <alignment horizontal="center" vertical="center" wrapText="1" shrinkToFit="1"/>
    </xf>
    <xf numFmtId="38" fontId="46" fillId="0" borderId="16" xfId="48" applyFont="1" applyFill="1" applyBorder="1" applyAlignment="1">
      <alignment horizontal="center" vertical="center" wrapText="1"/>
    </xf>
    <xf numFmtId="0" fontId="46" fillId="0" borderId="15" xfId="47" applyFont="1" applyBorder="1" applyAlignment="1">
      <alignment horizontal="center" vertical="center"/>
    </xf>
    <xf numFmtId="0" fontId="46" fillId="0" borderId="17" xfId="47" applyFont="1" applyBorder="1" applyAlignment="1">
      <alignment horizontal="center" vertical="center"/>
    </xf>
    <xf numFmtId="38" fontId="40" fillId="0" borderId="16" xfId="48" applyFont="1" applyFill="1" applyBorder="1" applyAlignment="1">
      <alignment vertical="center" textRotation="255" wrapText="1"/>
    </xf>
    <xf numFmtId="0" fontId="40" fillId="0" borderId="15" xfId="47" applyFont="1" applyBorder="1" applyAlignment="1">
      <alignment vertical="center" textRotation="255" wrapText="1"/>
    </xf>
    <xf numFmtId="38" fontId="40" fillId="0" borderId="16" xfId="48" applyFont="1" applyFill="1" applyBorder="1" applyAlignment="1">
      <alignment horizontal="center" vertical="center" wrapText="1"/>
    </xf>
    <xf numFmtId="0" fontId="48" fillId="0" borderId="15" xfId="47" applyFont="1" applyBorder="1" applyAlignment="1">
      <alignment vertical="center"/>
    </xf>
    <xf numFmtId="38" fontId="40" fillId="0" borderId="6" xfId="48" applyFont="1" applyFill="1" applyBorder="1" applyAlignment="1">
      <alignment horizontal="center" vertical="center" shrinkToFit="1"/>
    </xf>
    <xf numFmtId="38" fontId="40" fillId="0" borderId="5" xfId="48" applyFont="1" applyFill="1" applyBorder="1" applyAlignment="1">
      <alignment horizontal="center" vertical="center"/>
    </xf>
    <xf numFmtId="38" fontId="40" fillId="0" borderId="11" xfId="48" applyFont="1" applyFill="1" applyBorder="1" applyAlignment="1">
      <alignment horizontal="center" vertical="center" shrinkToFit="1"/>
    </xf>
    <xf numFmtId="38" fontId="47" fillId="0" borderId="3" xfId="48" applyFont="1" applyFill="1" applyBorder="1" applyAlignment="1">
      <alignment horizontal="center" vertical="center" wrapText="1" shrinkToFit="1"/>
    </xf>
    <xf numFmtId="38" fontId="47" fillId="0" borderId="13" xfId="48" applyFont="1" applyFill="1" applyBorder="1" applyAlignment="1">
      <alignment horizontal="center" vertical="center" wrapText="1" shrinkToFit="1"/>
    </xf>
    <xf numFmtId="38" fontId="47" fillId="0" borderId="2" xfId="48" applyFont="1" applyFill="1" applyBorder="1" applyAlignment="1">
      <alignment horizontal="center" vertical="center" wrapText="1" shrinkToFit="1"/>
    </xf>
    <xf numFmtId="0" fontId="40" fillId="0" borderId="100" xfId="1" applyFont="1" applyBorder="1" applyAlignment="1">
      <alignment horizontal="center" textRotation="255"/>
    </xf>
    <xf numFmtId="0" fontId="40" fillId="0" borderId="102" xfId="1" applyFont="1" applyBorder="1" applyAlignment="1">
      <alignment horizontal="center" textRotation="255"/>
    </xf>
    <xf numFmtId="0" fontId="40" fillId="0" borderId="46" xfId="1" applyFont="1" applyBorder="1" applyAlignment="1">
      <alignment horizontal="center" textRotation="255"/>
    </xf>
    <xf numFmtId="0" fontId="5" fillId="0" borderId="3" xfId="1" applyBorder="1" applyAlignment="1">
      <alignment horizontal="center" textRotation="255"/>
    </xf>
    <xf numFmtId="0" fontId="5" fillId="0" borderId="13" xfId="1" applyBorder="1" applyAlignment="1">
      <alignment horizontal="center" textRotation="255"/>
    </xf>
    <xf numFmtId="0" fontId="5" fillId="0" borderId="10" xfId="1" applyBorder="1" applyAlignment="1">
      <alignment horizontal="center" textRotation="255"/>
    </xf>
    <xf numFmtId="0" fontId="5" fillId="0" borderId="33" xfId="1" applyBorder="1" applyAlignment="1">
      <alignment vertical="center" shrinkToFit="1"/>
    </xf>
  </cellXfs>
  <cellStyles count="52">
    <cellStyle name="20% - アクセント 1 2" xfId="6" xr:uid="{00000000-0005-0000-0000-000000000000}"/>
    <cellStyle name="20% - アクセント 2 2" xfId="7" xr:uid="{00000000-0005-0000-0000-000001000000}"/>
    <cellStyle name="20% - アクセント 3 2" xfId="8" xr:uid="{00000000-0005-0000-0000-000002000000}"/>
    <cellStyle name="20% - アクセント 4 2" xfId="9" xr:uid="{00000000-0005-0000-0000-000003000000}"/>
    <cellStyle name="20% - アクセント 5 2" xfId="10" xr:uid="{00000000-0005-0000-0000-000004000000}"/>
    <cellStyle name="20% - アクセント 6 2" xfId="11" xr:uid="{00000000-0005-0000-0000-000005000000}"/>
    <cellStyle name="40% - アクセント 1 2" xfId="12" xr:uid="{00000000-0005-0000-0000-000006000000}"/>
    <cellStyle name="40% - アクセント 2 2" xfId="13" xr:uid="{00000000-0005-0000-0000-000007000000}"/>
    <cellStyle name="40% - アクセント 3 2" xfId="14" xr:uid="{00000000-0005-0000-0000-000008000000}"/>
    <cellStyle name="40% - アクセント 4 2" xfId="15" xr:uid="{00000000-0005-0000-0000-000009000000}"/>
    <cellStyle name="40% - アクセント 5 2" xfId="16" xr:uid="{00000000-0005-0000-0000-00000A000000}"/>
    <cellStyle name="40% - アクセント 6 2" xfId="17" xr:uid="{00000000-0005-0000-0000-00000B000000}"/>
    <cellStyle name="60% - アクセント 1 2" xfId="18" xr:uid="{00000000-0005-0000-0000-00000C000000}"/>
    <cellStyle name="60% - アクセント 2 2" xfId="19" xr:uid="{00000000-0005-0000-0000-00000D000000}"/>
    <cellStyle name="60% - アクセント 3 2" xfId="20" xr:uid="{00000000-0005-0000-0000-00000E000000}"/>
    <cellStyle name="60% - アクセント 4 2" xfId="21" xr:uid="{00000000-0005-0000-0000-00000F000000}"/>
    <cellStyle name="60% - アクセント 5 2" xfId="22" xr:uid="{00000000-0005-0000-0000-000010000000}"/>
    <cellStyle name="60% - アクセント 6 2" xfId="23" xr:uid="{00000000-0005-0000-0000-000011000000}"/>
    <cellStyle name="アクセント 1 2" xfId="24" xr:uid="{00000000-0005-0000-0000-000012000000}"/>
    <cellStyle name="アクセント 2 2" xfId="25" xr:uid="{00000000-0005-0000-0000-000013000000}"/>
    <cellStyle name="アクセント 3 2" xfId="26" xr:uid="{00000000-0005-0000-0000-000014000000}"/>
    <cellStyle name="アクセント 4 2" xfId="27" xr:uid="{00000000-0005-0000-0000-000015000000}"/>
    <cellStyle name="アクセント 5 2" xfId="28" xr:uid="{00000000-0005-0000-0000-000016000000}"/>
    <cellStyle name="アクセント 6 2" xfId="29" xr:uid="{00000000-0005-0000-0000-000017000000}"/>
    <cellStyle name="タイトル 2" xfId="30" xr:uid="{00000000-0005-0000-0000-000018000000}"/>
    <cellStyle name="チェック セル 2" xfId="31" xr:uid="{00000000-0005-0000-0000-000019000000}"/>
    <cellStyle name="どちらでもない 2" xfId="32" xr:uid="{00000000-0005-0000-0000-00001A000000}"/>
    <cellStyle name="ハイパーリンク" xfId="49" builtinId="8"/>
    <cellStyle name="メモ 2" xfId="33" xr:uid="{00000000-0005-0000-0000-00001C000000}"/>
    <cellStyle name="リンク セル 2" xfId="34" xr:uid="{00000000-0005-0000-0000-00001D000000}"/>
    <cellStyle name="悪い 2" xfId="35" xr:uid="{00000000-0005-0000-0000-00001E000000}"/>
    <cellStyle name="計算 2" xfId="36" xr:uid="{00000000-0005-0000-0000-00001F000000}"/>
    <cellStyle name="警告文 2" xfId="37" xr:uid="{00000000-0005-0000-0000-000020000000}"/>
    <cellStyle name="桁区切り 2" xfId="2" xr:uid="{00000000-0005-0000-0000-000021000000}"/>
    <cellStyle name="桁区切り 3" xfId="48" xr:uid="{00000000-0005-0000-0000-000022000000}"/>
    <cellStyle name="桁区切り 4" xfId="51" xr:uid="{00000000-0005-0000-0000-000023000000}"/>
    <cellStyle name="見出し 1 2" xfId="38" xr:uid="{00000000-0005-0000-0000-000024000000}"/>
    <cellStyle name="見出し 2 2" xfId="39" xr:uid="{00000000-0005-0000-0000-000025000000}"/>
    <cellStyle name="見出し 3 2" xfId="40" xr:uid="{00000000-0005-0000-0000-000026000000}"/>
    <cellStyle name="見出し 4 2" xfId="41" xr:uid="{00000000-0005-0000-0000-000027000000}"/>
    <cellStyle name="集計 2" xfId="42" xr:uid="{00000000-0005-0000-0000-000028000000}"/>
    <cellStyle name="出力 2" xfId="43" xr:uid="{00000000-0005-0000-0000-000029000000}"/>
    <cellStyle name="説明文 2" xfId="44" xr:uid="{00000000-0005-0000-0000-00002A000000}"/>
    <cellStyle name="入力 2" xfId="45" xr:uid="{00000000-0005-0000-0000-00002B000000}"/>
    <cellStyle name="標準" xfId="0" builtinId="0"/>
    <cellStyle name="標準 2" xfId="1" xr:uid="{00000000-0005-0000-0000-00002D000000}"/>
    <cellStyle name="標準 3" xfId="3" xr:uid="{00000000-0005-0000-0000-00002E000000}"/>
    <cellStyle name="標準 4" xfId="47" xr:uid="{00000000-0005-0000-0000-00002F000000}"/>
    <cellStyle name="標準 5" xfId="50" xr:uid="{00000000-0005-0000-0000-000030000000}"/>
    <cellStyle name="標準_02地区別疾病異常被患者数(小・中学校)_教育委員会 (小学校・男子)" xfId="4" xr:uid="{00000000-0005-0000-0000-000031000000}"/>
    <cellStyle name="標準_02地区別疾病異常被患者数(小・中学校)_教育委員会 (小学校・男子)_集計表" xfId="5" xr:uid="{00000000-0005-0000-0000-000032000000}"/>
    <cellStyle name="良い 2" xfId="46" xr:uid="{00000000-0005-0000-0000-000033000000}"/>
  </cellStyles>
  <dxfs count="1">
    <dxf>
      <font>
        <strike val="0"/>
        <color rgb="FFFF0000"/>
      </font>
    </dxf>
  </dxfs>
  <tableStyles count="0" defaultTableStyle="TableStyleMedium2" defaultPivotStyle="PivotStyleMedium9"/>
  <colors>
    <mruColors>
      <color rgb="FFFFFF99"/>
      <color rgb="FF9966FF"/>
      <color rgb="FFFF3399"/>
      <color rgb="FF009900"/>
      <color rgb="FFFFFFCC"/>
      <color rgb="FF3333CC"/>
      <color rgb="FFCC0000"/>
      <color rgb="FFFFE1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/>
            </a:pPr>
            <a:r>
              <a:rPr lang="ja-JP" sz="1200" b="1"/>
              <a:t>特定健康診査等受診率</a:t>
            </a:r>
          </a:p>
        </c:rich>
      </c:tx>
      <c:layout>
        <c:manualLayout>
          <c:xMode val="edge"/>
          <c:yMode val="edge"/>
          <c:x val="0.38064989357346662"/>
          <c:y val="5.53365959631633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646543669108783E-2"/>
          <c:y val="0.17457304883521685"/>
          <c:w val="0.90023095208417125"/>
          <c:h val="0.6969571624023956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'Ⅱ-3-(7)'!$C$39</c:f>
              <c:strCache>
                <c:ptCount val="1"/>
                <c:pt idx="0">
                  <c:v>特定健診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'Ⅱ-3-(7)'!$B$40:$B$49</c:f>
              <c:strCache>
                <c:ptCount val="10"/>
                <c:pt idx="0">
                  <c:v>東京都</c:v>
                </c:pt>
                <c:pt idx="1">
                  <c:v>西多摩</c:v>
                </c:pt>
                <c:pt idx="2">
                  <c:v>青梅市</c:v>
                </c:pt>
                <c:pt idx="3">
                  <c:v>福生市</c:v>
                </c:pt>
                <c:pt idx="4">
                  <c:v>羽村市</c:v>
                </c:pt>
                <c:pt idx="5">
                  <c:v>あきる野市</c:v>
                </c:pt>
                <c:pt idx="6">
                  <c:v>瑞穂町</c:v>
                </c:pt>
                <c:pt idx="7">
                  <c:v>日の出町</c:v>
                </c:pt>
                <c:pt idx="8">
                  <c:v>檜原村</c:v>
                </c:pt>
                <c:pt idx="9">
                  <c:v>奥多摩町</c:v>
                </c:pt>
              </c:strCache>
            </c:strRef>
          </c:cat>
          <c:val>
            <c:numRef>
              <c:f>'Ⅱ-3-(7)'!$C$40:$C$49</c:f>
              <c:numCache>
                <c:formatCode>0.0_);[Red]\(0.0\)</c:formatCode>
                <c:ptCount val="10"/>
                <c:pt idx="0">
                  <c:v>43.1</c:v>
                </c:pt>
                <c:pt idx="1">
                  <c:v>49.9</c:v>
                </c:pt>
                <c:pt idx="2">
                  <c:v>51.1</c:v>
                </c:pt>
                <c:pt idx="3">
                  <c:v>48.2</c:v>
                </c:pt>
                <c:pt idx="4">
                  <c:v>50.3</c:v>
                </c:pt>
                <c:pt idx="5">
                  <c:v>48.6</c:v>
                </c:pt>
                <c:pt idx="6">
                  <c:v>46.9</c:v>
                </c:pt>
                <c:pt idx="7">
                  <c:v>59.7</c:v>
                </c:pt>
                <c:pt idx="8">
                  <c:v>44.5</c:v>
                </c:pt>
                <c:pt idx="9">
                  <c:v>48.7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8-4D2F-B7E9-46242F4448AC}"/>
            </c:ext>
          </c:extLst>
        </c:ser>
        <c:ser>
          <c:idx val="0"/>
          <c:order val="1"/>
          <c:tx>
            <c:strRef>
              <c:f>'Ⅱ-3-(7)'!$D$39</c:f>
              <c:strCache>
                <c:ptCount val="1"/>
                <c:pt idx="0">
                  <c:v>基本健診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'Ⅱ-3-(7)'!$B$40:$B$49</c:f>
              <c:strCache>
                <c:ptCount val="10"/>
                <c:pt idx="0">
                  <c:v>東京都</c:v>
                </c:pt>
                <c:pt idx="1">
                  <c:v>西多摩</c:v>
                </c:pt>
                <c:pt idx="2">
                  <c:v>青梅市</c:v>
                </c:pt>
                <c:pt idx="3">
                  <c:v>福生市</c:v>
                </c:pt>
                <c:pt idx="4">
                  <c:v>羽村市</c:v>
                </c:pt>
                <c:pt idx="5">
                  <c:v>あきる野市</c:v>
                </c:pt>
                <c:pt idx="6">
                  <c:v>瑞穂町</c:v>
                </c:pt>
                <c:pt idx="7">
                  <c:v>日の出町</c:v>
                </c:pt>
                <c:pt idx="8">
                  <c:v>檜原村</c:v>
                </c:pt>
                <c:pt idx="9">
                  <c:v>奥多摩町</c:v>
                </c:pt>
              </c:strCache>
            </c:strRef>
          </c:cat>
          <c:val>
            <c:numRef>
              <c:f>'Ⅱ-3-(7)'!$D$40:$D$49</c:f>
              <c:numCache>
                <c:formatCode>_ * #,##0.0_ ;_ * \-#,##0.0_ ;_ * "-"?_ ;_ @_ </c:formatCode>
                <c:ptCount val="10"/>
                <c:pt idx="0">
                  <c:v>20.8</c:v>
                </c:pt>
                <c:pt idx="1">
                  <c:v>18.3</c:v>
                </c:pt>
                <c:pt idx="2">
                  <c:v>10.4</c:v>
                </c:pt>
                <c:pt idx="3">
                  <c:v>18.7</c:v>
                </c:pt>
                <c:pt idx="4">
                  <c:v>24.3</c:v>
                </c:pt>
                <c:pt idx="5">
                  <c:v>24.8</c:v>
                </c:pt>
                <c:pt idx="6">
                  <c:v>34.4</c:v>
                </c:pt>
                <c:pt idx="7">
                  <c:v>41.5</c:v>
                </c:pt>
                <c:pt idx="8">
                  <c:v>7.1</c:v>
                </c:pt>
                <c:pt idx="9">
                  <c:v>6.2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08-4D2F-B7E9-46242F4448AC}"/>
            </c:ext>
          </c:extLst>
        </c:ser>
        <c:ser>
          <c:idx val="1"/>
          <c:order val="2"/>
          <c:tx>
            <c:strRef>
              <c:f>'Ⅱ-3-(7)'!$E$39</c:f>
              <c:strCache>
                <c:ptCount val="1"/>
                <c:pt idx="0">
                  <c:v>後期高齢者健診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'Ⅱ-3-(7)'!$B$40:$B$49</c:f>
              <c:strCache>
                <c:ptCount val="10"/>
                <c:pt idx="0">
                  <c:v>東京都</c:v>
                </c:pt>
                <c:pt idx="1">
                  <c:v>西多摩</c:v>
                </c:pt>
                <c:pt idx="2">
                  <c:v>青梅市</c:v>
                </c:pt>
                <c:pt idx="3">
                  <c:v>福生市</c:v>
                </c:pt>
                <c:pt idx="4">
                  <c:v>羽村市</c:v>
                </c:pt>
                <c:pt idx="5">
                  <c:v>あきる野市</c:v>
                </c:pt>
                <c:pt idx="6">
                  <c:v>瑞穂町</c:v>
                </c:pt>
                <c:pt idx="7">
                  <c:v>日の出町</c:v>
                </c:pt>
                <c:pt idx="8">
                  <c:v>檜原村</c:v>
                </c:pt>
                <c:pt idx="9">
                  <c:v>奥多摩町</c:v>
                </c:pt>
              </c:strCache>
            </c:strRef>
          </c:cat>
          <c:val>
            <c:numRef>
              <c:f>'Ⅱ-3-(7)'!$E$40:$E$49</c:f>
              <c:numCache>
                <c:formatCode>_ * #,##0.0_ ;_ * \-#,##0.0_ ;_ * "-"?_ ;_ @_ </c:formatCode>
                <c:ptCount val="10"/>
                <c:pt idx="0" formatCode="#,##0.0_);[Red]\(#,##0.0\)">
                  <c:v>49.445477278138483</c:v>
                </c:pt>
                <c:pt idx="1">
                  <c:v>54.11075830516576</c:v>
                </c:pt>
                <c:pt idx="2">
                  <c:v>55.320402651608148</c:v>
                </c:pt>
                <c:pt idx="3">
                  <c:v>55.836886993603407</c:v>
                </c:pt>
                <c:pt idx="4">
                  <c:v>58.099894291754758</c:v>
                </c:pt>
                <c:pt idx="5">
                  <c:v>51.011900250132648</c:v>
                </c:pt>
                <c:pt idx="6">
                  <c:v>54.30775825117874</c:v>
                </c:pt>
                <c:pt idx="7">
                  <c:v>51.338629008531925</c:v>
                </c:pt>
                <c:pt idx="8">
                  <c:v>25.938566552901023</c:v>
                </c:pt>
                <c:pt idx="9">
                  <c:v>52.659984579799534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08-4D2F-B7E9-46242F4448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033280"/>
        <c:axId val="56034816"/>
      </c:barChart>
      <c:catAx>
        <c:axId val="560332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/>
            </a:pPr>
            <a:endParaRPr lang="ja-JP"/>
          </a:p>
        </c:txPr>
        <c:crossAx val="5603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034816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/>
                  <a:t>（</a:t>
                </a:r>
                <a:r>
                  <a:rPr lang="ja-JP"/>
                  <a:t>％</a:t>
                </a:r>
                <a:r>
                  <a:rPr lang="ja-JP" altLang="en-US"/>
                  <a:t>）</a:t>
                </a:r>
                <a:endParaRPr lang="ja-JP"/>
              </a:p>
            </c:rich>
          </c:tx>
          <c:layout>
            <c:manualLayout>
              <c:xMode val="edge"/>
              <c:yMode val="edge"/>
              <c:x val="4.6653515797545904E-2"/>
              <c:y val="6.955582035156864E-2"/>
            </c:manualLayout>
          </c:layout>
          <c:overlay val="0"/>
          <c:spPr>
            <a:solidFill>
              <a:schemeClr val="bg1"/>
            </a:solidFill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/>
            </a:pPr>
            <a:endParaRPr lang="ja-JP"/>
          </a:p>
        </c:txPr>
        <c:crossAx val="56033280"/>
        <c:crosses val="autoZero"/>
        <c:crossBetween val="between"/>
        <c:majorUnit val="20"/>
      </c:valAx>
      <c:spPr>
        <a:solidFill>
          <a:schemeClr val="bg1">
            <a:lumMod val="85000"/>
          </a:schemeClr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5116649391525948"/>
          <c:y val="0.17293580295345642"/>
          <c:w val="0.42889052811300615"/>
          <c:h val="0.124960910135343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HG丸ｺﾞｼｯｸM-PRO" panose="020F0600000000000000" pitchFamily="50" charset="-128"/>
          <a:ea typeface="HG丸ｺﾞｼｯｸM-PRO" panose="020F0600000000000000" pitchFamily="50" charset="-128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21</xdr:row>
      <xdr:rowOff>0</xdr:rowOff>
    </xdr:from>
    <xdr:to>
      <xdr:col>19</xdr:col>
      <xdr:colOff>7620</xdr:colOff>
      <xdr:row>35</xdr:row>
      <xdr:rowOff>160020</xdr:rowOff>
    </xdr:to>
    <xdr:graphicFrame macro="">
      <xdr:nvGraphicFramePr>
        <xdr:cNvPr id="2" name="グラフ 6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49"/>
  <sheetViews>
    <sheetView tabSelected="1" view="pageBreakPreview" zoomScaleNormal="100" zoomScaleSheetLayoutView="100" workbookViewId="0">
      <selection activeCell="D25" sqref="D25"/>
    </sheetView>
  </sheetViews>
  <sheetFormatPr defaultColWidth="9" defaultRowHeight="13.5"/>
  <cols>
    <col min="1" max="1" width="5.375" style="18" customWidth="1"/>
    <col min="2" max="2" width="9.125" style="18" customWidth="1"/>
    <col min="3" max="4" width="8.125" style="18" customWidth="1"/>
    <col min="5" max="5" width="6.375" style="18" customWidth="1"/>
    <col min="6" max="7" width="7.625" style="18" customWidth="1"/>
    <col min="8" max="11" width="6.5" style="18" customWidth="1"/>
    <col min="12" max="12" width="6.375" style="18" customWidth="1"/>
    <col min="13" max="14" width="8.125" style="25" customWidth="1"/>
    <col min="15" max="15" width="6.375" style="18" customWidth="1"/>
    <col min="16" max="16" width="6.625" style="18" customWidth="1"/>
    <col min="17" max="19" width="6.5" style="18" customWidth="1"/>
    <col min="20" max="20" width="5.25" style="18" customWidth="1"/>
    <col min="21" max="21" width="6.625" style="18" customWidth="1"/>
    <col min="22" max="24" width="6.5" style="18" customWidth="1"/>
    <col min="25" max="25" width="5.25" style="18" customWidth="1"/>
    <col min="26" max="26" width="6.625" style="18" customWidth="1"/>
    <col min="27" max="29" width="6.5" style="18" customWidth="1"/>
    <col min="30" max="16384" width="9" style="18"/>
  </cols>
  <sheetData>
    <row r="1" spans="1:29" s="20" customFormat="1" ht="24" customHeight="1">
      <c r="A1" s="33" t="s">
        <v>32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29" s="20" customFormat="1" ht="1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34"/>
      <c r="O2" s="32"/>
      <c r="R2" s="49"/>
      <c r="S2" s="50"/>
      <c r="W2" s="49"/>
      <c r="X2" s="50"/>
      <c r="AB2" s="49"/>
      <c r="AC2" s="50"/>
    </row>
    <row r="3" spans="1:29" s="20" customFormat="1" ht="15" customHeight="1">
      <c r="A3" s="513" t="s">
        <v>0</v>
      </c>
      <c r="B3" s="514"/>
      <c r="C3" s="509" t="str">
        <f>特定健康診査!I2</f>
        <v>令和５年度</v>
      </c>
      <c r="D3" s="510"/>
      <c r="E3" s="510"/>
      <c r="F3" s="510"/>
      <c r="G3" s="510"/>
      <c r="H3" s="510"/>
      <c r="I3" s="510"/>
      <c r="J3" s="510"/>
      <c r="K3" s="510"/>
      <c r="L3" s="510"/>
      <c r="M3" s="510"/>
      <c r="N3" s="510"/>
      <c r="O3" s="495"/>
      <c r="P3" s="511" t="s">
        <v>355</v>
      </c>
      <c r="Q3" s="510"/>
      <c r="R3" s="510"/>
      <c r="S3" s="512"/>
      <c r="U3" s="509" t="s">
        <v>174</v>
      </c>
      <c r="V3" s="510"/>
      <c r="W3" s="510"/>
      <c r="X3" s="512"/>
      <c r="Z3" s="509" t="s">
        <v>337</v>
      </c>
      <c r="AA3" s="510"/>
      <c r="AB3" s="510"/>
      <c r="AC3" s="512"/>
    </row>
    <row r="4" spans="1:29" s="3" customFormat="1" ht="15" customHeight="1">
      <c r="A4" s="515"/>
      <c r="B4" s="516"/>
      <c r="C4" s="509" t="s">
        <v>15</v>
      </c>
      <c r="D4" s="510"/>
      <c r="E4" s="510"/>
      <c r="F4" s="511" t="s">
        <v>16</v>
      </c>
      <c r="G4" s="510"/>
      <c r="H4" s="510"/>
      <c r="I4" s="510"/>
      <c r="J4" s="510"/>
      <c r="K4" s="510"/>
      <c r="L4" s="495"/>
      <c r="M4" s="510" t="s">
        <v>17</v>
      </c>
      <c r="N4" s="510"/>
      <c r="O4" s="495"/>
      <c r="P4" s="510" t="s">
        <v>25</v>
      </c>
      <c r="Q4" s="510"/>
      <c r="R4" s="510"/>
      <c r="S4" s="512"/>
      <c r="U4" s="509" t="s">
        <v>25</v>
      </c>
      <c r="V4" s="510"/>
      <c r="W4" s="510"/>
      <c r="X4" s="512"/>
      <c r="Y4" s="20"/>
      <c r="Z4" s="509" t="s">
        <v>25</v>
      </c>
      <c r="AA4" s="510"/>
      <c r="AB4" s="510"/>
      <c r="AC4" s="512"/>
    </row>
    <row r="5" spans="1:29" s="3" customFormat="1" ht="15" customHeight="1">
      <c r="A5" s="515"/>
      <c r="B5" s="516"/>
      <c r="C5" s="506" t="s">
        <v>34</v>
      </c>
      <c r="D5" s="506" t="s">
        <v>36</v>
      </c>
      <c r="E5" s="519" t="s">
        <v>35</v>
      </c>
      <c r="F5" s="520" t="s">
        <v>34</v>
      </c>
      <c r="G5" s="523" t="s">
        <v>39</v>
      </c>
      <c r="H5" s="526"/>
      <c r="I5" s="526"/>
      <c r="J5" s="526"/>
      <c r="K5" s="491"/>
      <c r="L5" s="494" t="s">
        <v>35</v>
      </c>
      <c r="M5" s="496" t="s">
        <v>18</v>
      </c>
      <c r="N5" s="499" t="s">
        <v>36</v>
      </c>
      <c r="O5" s="502" t="s">
        <v>35</v>
      </c>
      <c r="P5" s="527" t="s">
        <v>177</v>
      </c>
      <c r="Q5" s="530" t="s">
        <v>40</v>
      </c>
      <c r="R5" s="531"/>
      <c r="S5" s="532"/>
      <c r="U5" s="535" t="s">
        <v>177</v>
      </c>
      <c r="V5" s="530" t="s">
        <v>40</v>
      </c>
      <c r="W5" s="531"/>
      <c r="X5" s="532"/>
      <c r="Z5" s="535" t="s">
        <v>177</v>
      </c>
      <c r="AA5" s="530" t="s">
        <v>40</v>
      </c>
      <c r="AB5" s="531"/>
      <c r="AC5" s="532"/>
    </row>
    <row r="6" spans="1:29" s="3" customFormat="1" ht="15" customHeight="1">
      <c r="A6" s="515"/>
      <c r="B6" s="516"/>
      <c r="C6" s="507"/>
      <c r="D6" s="507"/>
      <c r="E6" s="509"/>
      <c r="F6" s="521"/>
      <c r="G6" s="524"/>
      <c r="H6" s="489" t="s">
        <v>19</v>
      </c>
      <c r="I6" s="489"/>
      <c r="J6" s="490" t="s">
        <v>20</v>
      </c>
      <c r="K6" s="491"/>
      <c r="L6" s="495"/>
      <c r="M6" s="497"/>
      <c r="N6" s="500"/>
      <c r="O6" s="503"/>
      <c r="P6" s="528"/>
      <c r="Q6" s="533" t="s">
        <v>26</v>
      </c>
      <c r="R6" s="533" t="s">
        <v>27</v>
      </c>
      <c r="S6" s="492" t="s">
        <v>28</v>
      </c>
      <c r="U6" s="536"/>
      <c r="V6" s="533" t="s">
        <v>26</v>
      </c>
      <c r="W6" s="533" t="s">
        <v>27</v>
      </c>
      <c r="X6" s="492" t="s">
        <v>28</v>
      </c>
      <c r="Z6" s="536"/>
      <c r="AA6" s="533" t="s">
        <v>26</v>
      </c>
      <c r="AB6" s="533" t="s">
        <v>27</v>
      </c>
      <c r="AC6" s="492" t="s">
        <v>28</v>
      </c>
    </row>
    <row r="7" spans="1:29" s="3" customFormat="1" ht="15" customHeight="1">
      <c r="A7" s="517"/>
      <c r="B7" s="518"/>
      <c r="C7" s="508"/>
      <c r="D7" s="508"/>
      <c r="E7" s="509"/>
      <c r="F7" s="522"/>
      <c r="G7" s="525"/>
      <c r="H7" s="56" t="s">
        <v>21</v>
      </c>
      <c r="I7" s="5" t="s">
        <v>22</v>
      </c>
      <c r="J7" s="56" t="s">
        <v>21</v>
      </c>
      <c r="K7" s="5" t="s">
        <v>22</v>
      </c>
      <c r="L7" s="495"/>
      <c r="M7" s="498"/>
      <c r="N7" s="501"/>
      <c r="O7" s="503"/>
      <c r="P7" s="529"/>
      <c r="Q7" s="534"/>
      <c r="R7" s="534"/>
      <c r="S7" s="493"/>
      <c r="U7" s="537"/>
      <c r="V7" s="534"/>
      <c r="W7" s="534"/>
      <c r="X7" s="493"/>
      <c r="Z7" s="537"/>
      <c r="AA7" s="534"/>
      <c r="AB7" s="534"/>
      <c r="AC7" s="493"/>
    </row>
    <row r="8" spans="1:29" s="3" customFormat="1" ht="18" customHeight="1">
      <c r="A8" s="504" t="s">
        <v>8</v>
      </c>
      <c r="B8" s="505"/>
      <c r="C8" s="193">
        <f>特定健康診査!D5</f>
        <v>1547249</v>
      </c>
      <c r="D8" s="35">
        <f>特定健康診査!E5</f>
        <v>666536</v>
      </c>
      <c r="E8" s="36">
        <f>特定健康診査!F5</f>
        <v>43.1</v>
      </c>
      <c r="F8" s="37">
        <f>基本健康診査!D6</f>
        <v>215194</v>
      </c>
      <c r="G8" s="38">
        <f>基本健康診査!E6</f>
        <v>44865</v>
      </c>
      <c r="H8" s="39">
        <f>基本健康診査!F6</f>
        <v>2141</v>
      </c>
      <c r="I8" s="40">
        <f>基本健康診査!G6</f>
        <v>23551</v>
      </c>
      <c r="J8" s="41">
        <f>基本健康診査!H6</f>
        <v>452</v>
      </c>
      <c r="K8" s="40">
        <f>基本健康診査!I6</f>
        <v>18721</v>
      </c>
      <c r="L8" s="312">
        <f>基本健康診査!J6</f>
        <v>20.8</v>
      </c>
      <c r="M8" s="194">
        <f>後期高齢者医療健康診査!D5</f>
        <v>1621214</v>
      </c>
      <c r="N8" s="35">
        <f>後期高齢者医療健康診査!E5</f>
        <v>801617</v>
      </c>
      <c r="O8" s="53">
        <f>後期高齢者医療健康診査!F5</f>
        <v>49.445477278138483</v>
      </c>
      <c r="P8" s="51">
        <f>'Ⅱ３（５）-２'!E10</f>
        <v>57106</v>
      </c>
      <c r="Q8" s="48">
        <f>'Ⅱ３（５）-２'!F10</f>
        <v>34319</v>
      </c>
      <c r="R8" s="48">
        <f>'Ⅱ３（５）-２'!G10</f>
        <v>16575</v>
      </c>
      <c r="S8" s="42">
        <f>'Ⅱ３（５）-２'!H10</f>
        <v>6209</v>
      </c>
      <c r="U8" s="364" t="str">
        <f>IF(P8=Z8,"OK","MISS")</f>
        <v>MISS</v>
      </c>
      <c r="V8" s="365" t="str">
        <f t="shared" ref="V8:V20" si="0">IF(Q8=AA8,"OK","MISS")</f>
        <v>MISS</v>
      </c>
      <c r="W8" s="365" t="str">
        <f t="shared" ref="W8:W20" si="1">IF(R8=AB8,"OK","MISS")</f>
        <v>MISS</v>
      </c>
      <c r="X8" s="366" t="str">
        <f t="shared" ref="X8:X20" si="2">IF(S8=AC8,"OK","MISS")</f>
        <v>MISS</v>
      </c>
      <c r="Z8" s="407">
        <v>54506</v>
      </c>
      <c r="AA8" s="408">
        <v>33921</v>
      </c>
      <c r="AB8" s="408">
        <v>14376</v>
      </c>
      <c r="AC8" s="409">
        <v>6208</v>
      </c>
    </row>
    <row r="9" spans="1:29" s="3" customFormat="1" ht="18" customHeight="1">
      <c r="A9" s="504" t="s">
        <v>33</v>
      </c>
      <c r="B9" s="505"/>
      <c r="C9" s="193">
        <f>特定健康診査!D6</f>
        <v>1024609</v>
      </c>
      <c r="D9" s="35">
        <f>特定健康診査!E6</f>
        <v>417003</v>
      </c>
      <c r="E9" s="36">
        <f>特定健康診査!F6</f>
        <v>40.700000000000003</v>
      </c>
      <c r="F9" s="37">
        <f>基本健康診査!D7</f>
        <v>162971</v>
      </c>
      <c r="G9" s="38">
        <f>基本健康診査!E7</f>
        <v>32872</v>
      </c>
      <c r="H9" s="39">
        <f>基本健康診査!F7</f>
        <v>1674</v>
      </c>
      <c r="I9" s="40">
        <f>基本健康診査!G7</f>
        <v>17079</v>
      </c>
      <c r="J9" s="41">
        <f>基本健康診査!H7</f>
        <v>288</v>
      </c>
      <c r="K9" s="40">
        <f>基本健康診査!I7</f>
        <v>13831</v>
      </c>
      <c r="L9" s="312">
        <f>基本健康診査!J7</f>
        <v>20.2</v>
      </c>
      <c r="M9" s="42">
        <f>後期高齢者医療健康診査!D6</f>
        <v>1049195</v>
      </c>
      <c r="N9" s="35">
        <f>後期高齢者医療健康診査!E6</f>
        <v>501719</v>
      </c>
      <c r="O9" s="53">
        <f>後期高齢者医療健康診査!F6</f>
        <v>47.819423462750017</v>
      </c>
      <c r="P9" s="51">
        <f>'Ⅱ３（５）-２'!E11</f>
        <v>43920</v>
      </c>
      <c r="Q9" s="48">
        <f>'Ⅱ３（５）-２'!F11</f>
        <v>26258</v>
      </c>
      <c r="R9" s="48">
        <f>'Ⅱ３（５）-２'!G11</f>
        <v>12950</v>
      </c>
      <c r="S9" s="42">
        <f>'Ⅱ３（５）-２'!H11</f>
        <v>4712</v>
      </c>
      <c r="U9" s="364" t="str">
        <f t="shared" ref="U9:U20" si="3">IF(P9=Z9,"OK","MISS")</f>
        <v>MISS</v>
      </c>
      <c r="V9" s="365" t="str">
        <f t="shared" si="0"/>
        <v>MISS</v>
      </c>
      <c r="W9" s="365" t="str">
        <f t="shared" si="1"/>
        <v>MISS</v>
      </c>
      <c r="X9" s="366" t="str">
        <f t="shared" si="2"/>
        <v>MISS</v>
      </c>
      <c r="Z9" s="407">
        <v>42539</v>
      </c>
      <c r="AA9" s="408">
        <v>26463</v>
      </c>
      <c r="AB9" s="408">
        <v>11327</v>
      </c>
      <c r="AC9" s="409">
        <v>4749</v>
      </c>
    </row>
    <row r="10" spans="1:29" s="3" customFormat="1" ht="18" customHeight="1">
      <c r="A10" s="504" t="s">
        <v>9</v>
      </c>
      <c r="B10" s="505"/>
      <c r="C10" s="35">
        <f>特定健康診査!D8</f>
        <v>509075</v>
      </c>
      <c r="D10" s="35">
        <f>特定健康診査!E8</f>
        <v>243108</v>
      </c>
      <c r="E10" s="36">
        <f>特定健康診査!F8</f>
        <v>47.8</v>
      </c>
      <c r="F10" s="37">
        <f>基本健康診査!D9</f>
        <v>51175</v>
      </c>
      <c r="G10" s="38">
        <f>基本健康診査!E9</f>
        <v>11740</v>
      </c>
      <c r="H10" s="39">
        <f>基本健康診査!F9</f>
        <v>421</v>
      </c>
      <c r="I10" s="40">
        <f>基本健康診査!G9</f>
        <v>6365</v>
      </c>
      <c r="J10" s="41">
        <f>基本健康診査!H9</f>
        <v>144</v>
      </c>
      <c r="K10" s="40">
        <f>基本健康診査!I9</f>
        <v>4810</v>
      </c>
      <c r="L10" s="312">
        <f>基本健康診査!J9</f>
        <v>22.9</v>
      </c>
      <c r="M10" s="42">
        <f>後期高齢者医療健康診査!D8</f>
        <v>557729</v>
      </c>
      <c r="N10" s="35">
        <f>後期高齢者医療健康診査!E8</f>
        <v>293653</v>
      </c>
      <c r="O10" s="53">
        <f>後期高齢者医療健康診査!F8</f>
        <v>52.651556580346373</v>
      </c>
      <c r="P10" s="51">
        <f>'Ⅱ３（５）-２'!E13</f>
        <v>12935</v>
      </c>
      <c r="Q10" s="48">
        <f>'Ⅱ３（５）-２'!F13</f>
        <v>7941</v>
      </c>
      <c r="R10" s="48">
        <f>'Ⅱ３（５）-２'!G13</f>
        <v>3533</v>
      </c>
      <c r="S10" s="42">
        <f>'Ⅱ３（５）-２'!H13</f>
        <v>1461</v>
      </c>
      <c r="T10" s="21"/>
      <c r="U10" s="364" t="str">
        <f t="shared" si="3"/>
        <v>MISS</v>
      </c>
      <c r="V10" s="365" t="str">
        <f t="shared" si="0"/>
        <v>MISS</v>
      </c>
      <c r="W10" s="365" t="str">
        <f t="shared" si="1"/>
        <v>MISS</v>
      </c>
      <c r="X10" s="366" t="str">
        <f t="shared" si="2"/>
        <v>MISS</v>
      </c>
      <c r="Z10" s="407">
        <v>11744</v>
      </c>
      <c r="AA10" s="408">
        <v>7351</v>
      </c>
      <c r="AB10" s="408">
        <v>2965</v>
      </c>
      <c r="AC10" s="409">
        <v>1427</v>
      </c>
    </row>
    <row r="11" spans="1:29" s="3" customFormat="1" ht="18" customHeight="1">
      <c r="A11" s="504" t="s">
        <v>10</v>
      </c>
      <c r="B11" s="505"/>
      <c r="C11" s="35">
        <f>特定健康診査!D9</f>
        <v>8631</v>
      </c>
      <c r="D11" s="35">
        <f>特定健康診査!E9</f>
        <v>4351</v>
      </c>
      <c r="E11" s="36">
        <f>特定健康診査!F9</f>
        <v>50.4</v>
      </c>
      <c r="F11" s="37">
        <f>基本健康診査!D10</f>
        <v>629</v>
      </c>
      <c r="G11" s="38">
        <f>基本健康診査!E10</f>
        <v>198</v>
      </c>
      <c r="H11" s="41">
        <f>基本健康診査!F10</f>
        <v>11</v>
      </c>
      <c r="I11" s="40">
        <f>基本健康診査!G10</f>
        <v>107</v>
      </c>
      <c r="J11" s="41">
        <f>基本健康診査!H10</f>
        <v>0</v>
      </c>
      <c r="K11" s="40">
        <f>基本健康診査!I10</f>
        <v>80</v>
      </c>
      <c r="L11" s="312">
        <f>基本健康診査!J10</f>
        <v>31.5</v>
      </c>
      <c r="M11" s="42">
        <f>後期高齢者医療健康診査!D9</f>
        <v>9948</v>
      </c>
      <c r="N11" s="35">
        <f>後期高齢者医療健康診査!E9</f>
        <v>5114</v>
      </c>
      <c r="O11" s="53">
        <f>後期高齢者医療健康診査!F9</f>
        <v>51.407318053880182</v>
      </c>
      <c r="P11" s="51">
        <f>SUM(P17:P20)</f>
        <v>165</v>
      </c>
      <c r="Q11" s="48">
        <f>SUM(Q17:Q20)</f>
        <v>72</v>
      </c>
      <c r="R11" s="48">
        <f>SUM(R17:R20)</f>
        <v>68</v>
      </c>
      <c r="S11" s="42">
        <f>SUM(S17:S20)</f>
        <v>25</v>
      </c>
      <c r="U11" s="364" t="str">
        <f t="shared" si="3"/>
        <v>MISS</v>
      </c>
      <c r="V11" s="365" t="str">
        <f t="shared" si="0"/>
        <v>MISS</v>
      </c>
      <c r="W11" s="365" t="str">
        <f t="shared" si="1"/>
        <v>MISS</v>
      </c>
      <c r="X11" s="366" t="str">
        <f t="shared" si="2"/>
        <v>MISS</v>
      </c>
      <c r="Z11" s="407">
        <v>192</v>
      </c>
      <c r="AA11" s="408">
        <v>85</v>
      </c>
      <c r="AB11" s="408">
        <v>79</v>
      </c>
      <c r="AC11" s="409">
        <v>28</v>
      </c>
    </row>
    <row r="12" spans="1:29" s="3" customFormat="1" ht="18" customHeight="1">
      <c r="A12" s="485" t="s">
        <v>11</v>
      </c>
      <c r="B12" s="486"/>
      <c r="C12" s="35">
        <f>特定健康診査!D50</f>
        <v>54343</v>
      </c>
      <c r="D12" s="35">
        <f>特定健康診査!E50</f>
        <v>27128</v>
      </c>
      <c r="E12" s="36">
        <f>特定健康診査!F50</f>
        <v>49.9</v>
      </c>
      <c r="F12" s="37">
        <f>基本健康診査!D51</f>
        <v>4671</v>
      </c>
      <c r="G12" s="35">
        <f>基本健康診査!E51</f>
        <v>857</v>
      </c>
      <c r="H12" s="41">
        <f>基本健康診査!F51</f>
        <v>11</v>
      </c>
      <c r="I12" s="40">
        <f>基本健康診査!G51</f>
        <v>491</v>
      </c>
      <c r="J12" s="41">
        <f>基本健康診査!H51</f>
        <v>0</v>
      </c>
      <c r="K12" s="40">
        <f>基本健康診査!I51</f>
        <v>355</v>
      </c>
      <c r="L12" s="312">
        <f>基本健康診査!J51</f>
        <v>18.3</v>
      </c>
      <c r="M12" s="42">
        <f>後期高齢者医療健康診査!D50</f>
        <v>58578</v>
      </c>
      <c r="N12" s="35">
        <f>後期高齢者医療健康診査!E50</f>
        <v>31697</v>
      </c>
      <c r="O12" s="53">
        <f>後期高齢者医療健康診査!F50</f>
        <v>54.11075830516576</v>
      </c>
      <c r="P12" s="51">
        <f>SUM(P13:P20)</f>
        <v>1039</v>
      </c>
      <c r="Q12" s="48">
        <f>SUM(Q13:Q20)</f>
        <v>577</v>
      </c>
      <c r="R12" s="48">
        <f>SUM(R13:R20)</f>
        <v>274</v>
      </c>
      <c r="S12" s="42">
        <f>SUM(S13:S20)</f>
        <v>188</v>
      </c>
      <c r="U12" s="364" t="str">
        <f t="shared" si="3"/>
        <v>MISS</v>
      </c>
      <c r="V12" s="365" t="str">
        <f t="shared" si="0"/>
        <v>MISS</v>
      </c>
      <c r="W12" s="365" t="str">
        <f t="shared" si="1"/>
        <v>MISS</v>
      </c>
      <c r="X12" s="366" t="str">
        <f t="shared" si="2"/>
        <v>MISS</v>
      </c>
      <c r="Z12" s="407">
        <v>1058</v>
      </c>
      <c r="AA12" s="408">
        <v>612</v>
      </c>
      <c r="AB12" s="408">
        <v>294</v>
      </c>
      <c r="AC12" s="409">
        <v>152</v>
      </c>
    </row>
    <row r="13" spans="1:29" s="3" customFormat="1" ht="18" customHeight="1">
      <c r="A13" s="487"/>
      <c r="B13" s="55" t="s">
        <v>13</v>
      </c>
      <c r="C13" s="35">
        <f>SUMIF(特定健康診査!$C$11:$C$40,$B13,特定健康診査!D$11:D$40)</f>
        <v>19202</v>
      </c>
      <c r="D13" s="35">
        <f>SUMIF(特定健康診査!$C$11:$C$40,$B13,特定健康診査!E$11:E$40)</f>
        <v>9810</v>
      </c>
      <c r="E13" s="36">
        <f>SUMIF(特定健康診査!$C$11:$C$40,$B13,特定健康診査!F$11:F$40)</f>
        <v>51.1</v>
      </c>
      <c r="F13" s="43">
        <f>SUMIF(基本健康診査!$C$12:$C$41,$B13,基本健康診査!D$12:D$41)</f>
        <v>2013</v>
      </c>
      <c r="G13" s="38">
        <f>SUMIF(基本健康診査!$C$12:$C$41,$B13,基本健康診査!E$12:E$41)</f>
        <v>209</v>
      </c>
      <c r="H13" s="41">
        <f>SUMIF(基本健康診査!$C$12:$C$41,$B13,基本健康診査!F$12:F$41)</f>
        <v>0</v>
      </c>
      <c r="I13" s="44">
        <f>SUMIF(基本健康診査!$C$12:$C$41,$B13,基本健康診査!G$12:G$41)</f>
        <v>144</v>
      </c>
      <c r="J13" s="45">
        <f>SUMIF(基本健康診査!$C$12:$C$41,$B13,基本健康診査!H$12:H$41)</f>
        <v>0</v>
      </c>
      <c r="K13" s="40">
        <f>SUMIF(基本健康診査!$C$12:$C$41,$B13,基本健康診査!I$12:I$41)</f>
        <v>65</v>
      </c>
      <c r="L13" s="312">
        <f>SUMIF(基本健康診査!$C$12:$C$41,$B13,基本健康診査!J$12:J$41)</f>
        <v>10.4</v>
      </c>
      <c r="M13" s="46">
        <f>SUMIF(後期高齢者医療健康診査!$C$11:$C$40,$B13,後期高齢者医療健康診査!D$11:D$40)</f>
        <v>20365</v>
      </c>
      <c r="N13" s="35">
        <f>SUMIF(後期高齢者医療健康診査!$C$11:$C$40,$B13,後期高齢者医療健康診査!E$11:E$40)</f>
        <v>11266</v>
      </c>
      <c r="O13" s="53">
        <f>SUMIF(後期高齢者医療健康診査!$C$11:$C$40,$B13,後期高齢者医療健康診査!F$11:F$40)</f>
        <v>55.320402651608148</v>
      </c>
      <c r="P13" s="51">
        <f>'Ⅱ３（５）-２'!E20</f>
        <v>125</v>
      </c>
      <c r="Q13" s="48">
        <f>'Ⅱ３（５）-２'!F20</f>
        <v>91</v>
      </c>
      <c r="R13" s="48">
        <f>'Ⅱ３（５）-２'!G20</f>
        <v>23</v>
      </c>
      <c r="S13" s="42">
        <f>'Ⅱ３（５）-２'!H20</f>
        <v>11</v>
      </c>
      <c r="U13" s="364" t="str">
        <f t="shared" si="3"/>
        <v>MISS</v>
      </c>
      <c r="V13" s="365" t="str">
        <f t="shared" si="0"/>
        <v>MISS</v>
      </c>
      <c r="W13" s="365" t="str">
        <f t="shared" si="1"/>
        <v>MISS</v>
      </c>
      <c r="X13" s="366" t="str">
        <f t="shared" si="2"/>
        <v>MISS</v>
      </c>
      <c r="Z13" s="407">
        <v>133</v>
      </c>
      <c r="AA13" s="408">
        <v>114</v>
      </c>
      <c r="AB13" s="408">
        <v>12</v>
      </c>
      <c r="AC13" s="409">
        <v>7</v>
      </c>
    </row>
    <row r="14" spans="1:29" s="3" customFormat="1" ht="18" customHeight="1">
      <c r="A14" s="488"/>
      <c r="B14" s="55" t="s">
        <v>23</v>
      </c>
      <c r="C14" s="35">
        <f>SUMIF(特定健康診査!$C$11:$C$40,$B14,特定健康診査!D$11:D$40)</f>
        <v>8193</v>
      </c>
      <c r="D14" s="35">
        <f>SUMIF(特定健康診査!$C$11:$C$40,$B14,特定健康診査!E$11:E$40)</f>
        <v>3945</v>
      </c>
      <c r="E14" s="36">
        <f>SUMIF(特定健康診査!$C$11:$C$40,$B14,特定健康診査!F$11:F$40)</f>
        <v>48.2</v>
      </c>
      <c r="F14" s="37">
        <f>SUMIF(基本健康診査!$C$12:$C$41,$B14,基本健康診査!D$12:D$41)</f>
        <v>819</v>
      </c>
      <c r="G14" s="38">
        <f>SUMIF(基本健康診査!$C$12:$C$41,$B14,基本健康診査!E$12:E$41)</f>
        <v>153</v>
      </c>
      <c r="H14" s="41">
        <f>SUMIF(基本健康診査!$C$12:$C$41,$B14,基本健康診査!F$12:F$41)</f>
        <v>0</v>
      </c>
      <c r="I14" s="40">
        <f>SUMIF(基本健康診査!$C$12:$C$41,$B14,基本健康診査!G$12:G$41)</f>
        <v>77</v>
      </c>
      <c r="J14" s="41">
        <f>SUMIF(基本健康診査!$C$12:$C$41,$B14,基本健康診査!H$12:H$41)</f>
        <v>0</v>
      </c>
      <c r="K14" s="40">
        <f>SUMIF(基本健康診査!$C$12:$C$41,$B14,基本健康診査!I$12:I$41)</f>
        <v>76</v>
      </c>
      <c r="L14" s="312">
        <f>SUMIF(基本健康診査!$C$12:$C$41,$B14,基本健康診査!J$12:J$41)</f>
        <v>18.7</v>
      </c>
      <c r="M14" s="42">
        <f>SUMIF(後期高齢者医療健康診査!$C$11:$C$40,$B14,後期高齢者医療健康診査!D$11:D$40)</f>
        <v>7504</v>
      </c>
      <c r="N14" s="35">
        <f>SUMIF(後期高齢者医療健康診査!$C$11:$C$40,$B14,後期高齢者医療健康診査!E$11:E$40)</f>
        <v>4190</v>
      </c>
      <c r="O14" s="53">
        <f>SUMIF(後期高齢者医療健康診査!$C$11:$C$40,$B14,後期高齢者医療健康診査!F$11:F$40)</f>
        <v>55.836886993603407</v>
      </c>
      <c r="P14" s="51">
        <f>'Ⅱ３（５）-２'!E31</f>
        <v>140</v>
      </c>
      <c r="Q14" s="48">
        <f>'Ⅱ３（５）-２'!F31</f>
        <v>94</v>
      </c>
      <c r="R14" s="48">
        <f>'Ⅱ３（５）-２'!G31</f>
        <v>36</v>
      </c>
      <c r="S14" s="42">
        <f>'Ⅱ３（５）-２'!H31</f>
        <v>10</v>
      </c>
      <c r="U14" s="364" t="str">
        <f t="shared" si="3"/>
        <v>OK</v>
      </c>
      <c r="V14" s="365" t="str">
        <f t="shared" si="0"/>
        <v>MISS</v>
      </c>
      <c r="W14" s="365" t="str">
        <f t="shared" si="1"/>
        <v>OK</v>
      </c>
      <c r="X14" s="366" t="str">
        <f t="shared" si="2"/>
        <v>MISS</v>
      </c>
      <c r="Z14" s="407">
        <v>140</v>
      </c>
      <c r="AA14" s="408">
        <v>78</v>
      </c>
      <c r="AB14" s="408">
        <v>36</v>
      </c>
      <c r="AC14" s="409">
        <v>26</v>
      </c>
    </row>
    <row r="15" spans="1:29" s="3" customFormat="1" ht="18" customHeight="1">
      <c r="A15" s="488"/>
      <c r="B15" s="55" t="s">
        <v>1</v>
      </c>
      <c r="C15" s="35">
        <f>SUMIF(特定健康診査!$C$11:$C$40,$B15,特定健康診査!D$11:D$40)</f>
        <v>7000</v>
      </c>
      <c r="D15" s="47">
        <f>SUMIF(特定健康診査!$C$11:$C$40,$B15,特定健康診査!E$11:E$40)</f>
        <v>3520</v>
      </c>
      <c r="E15" s="36">
        <f>SUMIF(特定健康診査!$C$11:$C$40,$B15,特定健康診査!F$11:F$40)</f>
        <v>50.3</v>
      </c>
      <c r="F15" s="37">
        <f>SUMIF(基本健康診査!$C$12:$C$41,$B15,基本健康診査!D$12:D$41)</f>
        <v>610</v>
      </c>
      <c r="G15" s="38">
        <f>SUMIF(基本健康診査!$C$12:$C$41,$B15,基本健康診査!E$12:E$41)</f>
        <v>148</v>
      </c>
      <c r="H15" s="45">
        <f>SUMIF(基本健康診査!$C$12:$C$41,$B15,基本健康診査!F$12:F$41)</f>
        <v>0</v>
      </c>
      <c r="I15" s="40">
        <f>SUMIF(基本健康診査!$C$12:$C$41,$B15,基本健康診査!G$12:G$41)</f>
        <v>75</v>
      </c>
      <c r="J15" s="41">
        <f>SUMIF(基本健康診査!$C$12:$C$41,$B15,基本健康診査!H$12:H$41)</f>
        <v>0</v>
      </c>
      <c r="K15" s="40">
        <f>SUMIF(基本健康診査!$C$12:$C$41,$B15,基本健康診査!I$12:I$41)</f>
        <v>73</v>
      </c>
      <c r="L15" s="312">
        <f>SUMIF(基本健康診査!$C$12:$C$41,$B15,基本健康診査!J$12:J$41)</f>
        <v>24.3</v>
      </c>
      <c r="M15" s="42">
        <f>SUMIF(後期高齢者医療健康診査!$C$11:$C$40,$B15,後期高齢者医療健康診査!D$11:D$40)</f>
        <v>7568</v>
      </c>
      <c r="N15" s="35">
        <f>SUMIF(後期高齢者医療健康診査!$C$11:$C$40,$B15,後期高齢者医療健康診査!E$11:E$40)</f>
        <v>4397</v>
      </c>
      <c r="O15" s="53">
        <f>SUMIF(後期高齢者医療健康診査!$C$11:$C$40,$B15,後期高齢者医療健康診査!F$11:F$40)</f>
        <v>58.099894291754758</v>
      </c>
      <c r="P15" s="51">
        <f>'Ⅱ３（５）-２'!E39</f>
        <v>168</v>
      </c>
      <c r="Q15" s="48">
        <f>'Ⅱ３（５）-２'!F39</f>
        <v>89</v>
      </c>
      <c r="R15" s="48">
        <f>'Ⅱ３（５）-２'!G39</f>
        <v>5</v>
      </c>
      <c r="S15" s="42">
        <f>'Ⅱ３（５）-２'!H39</f>
        <v>74</v>
      </c>
      <c r="U15" s="364" t="str">
        <f t="shared" si="3"/>
        <v>MISS</v>
      </c>
      <c r="V15" s="365" t="str">
        <f t="shared" si="0"/>
        <v>MISS</v>
      </c>
      <c r="W15" s="365" t="str">
        <f t="shared" si="1"/>
        <v>MISS</v>
      </c>
      <c r="X15" s="366" t="str">
        <f t="shared" si="2"/>
        <v>MISS</v>
      </c>
      <c r="Z15" s="407">
        <v>163</v>
      </c>
      <c r="AA15" s="408">
        <v>122</v>
      </c>
      <c r="AB15" s="408">
        <v>14</v>
      </c>
      <c r="AC15" s="409">
        <v>27</v>
      </c>
    </row>
    <row r="16" spans="1:29" s="3" customFormat="1" ht="18" customHeight="1">
      <c r="A16" s="488"/>
      <c r="B16" s="55" t="s">
        <v>2</v>
      </c>
      <c r="C16" s="35">
        <f>SUMIF(特定健康診査!$C$11:$C$40,$B16,特定健康診査!D$11:D$40)</f>
        <v>11317</v>
      </c>
      <c r="D16" s="35">
        <f>SUMIF(特定健康診査!$C$11:$C$40,$B16,特定健康診査!E$11:E$40)</f>
        <v>5502</v>
      </c>
      <c r="E16" s="36">
        <f>SUMIF(特定健康診査!$C$11:$C$40,$B16,特定健康診査!F$11:F$40)</f>
        <v>48.6</v>
      </c>
      <c r="F16" s="37">
        <f>SUMIF(基本健康診査!$C$12:$C$41,$B16,基本健康診査!D$12:D$41)</f>
        <v>600</v>
      </c>
      <c r="G16" s="38">
        <f>SUMIF(基本健康診査!$C$12:$C$41,$B16,基本健康診査!E$12:E$41)</f>
        <v>149</v>
      </c>
      <c r="H16" s="41">
        <f>SUMIF(基本健康診査!$C$12:$C$41,$B16,基本健康診査!F$12:F$41)</f>
        <v>0</v>
      </c>
      <c r="I16" s="40">
        <f>SUMIF(基本健康診査!$C$12:$C$41,$B16,基本健康診査!G$12:G$41)</f>
        <v>88</v>
      </c>
      <c r="J16" s="41">
        <f>SUMIF(基本健康診査!$C$12:$C$41,$B16,基本健康診査!H$12:H$41)</f>
        <v>0</v>
      </c>
      <c r="K16" s="40">
        <f>SUMIF(基本健康診査!$C$12:$C$41,$B16,基本健康診査!I$12:I$41)</f>
        <v>61</v>
      </c>
      <c r="L16" s="312">
        <f>SUMIF(基本健康診査!$C$12:$C$41,$B16,基本健康診査!J$12:J$41)</f>
        <v>24.8</v>
      </c>
      <c r="M16" s="42">
        <f>SUMIF(後期高齢者医療健康診査!$C$11:$C$40,$B16,後期高齢者医療健康診査!D$11:D$40)</f>
        <v>13193</v>
      </c>
      <c r="N16" s="35">
        <f>SUMIF(後期高齢者医療健康診査!$C$11:$C$40,$B16,後期高齢者医療健康診査!E$11:E$40)</f>
        <v>6730</v>
      </c>
      <c r="O16" s="53">
        <f>SUMIF(後期高齢者医療健康診査!$C$11:$C$40,$B16,後期高齢者医療健康診査!F$11:F$40)</f>
        <v>51.011900250132648</v>
      </c>
      <c r="P16" s="51">
        <f>'Ⅱ３（５）-２'!E40</f>
        <v>441</v>
      </c>
      <c r="Q16" s="54">
        <f>'Ⅱ３（５）-２'!F40</f>
        <v>231</v>
      </c>
      <c r="R16" s="54">
        <f>'Ⅱ３（５）-２'!G40</f>
        <v>142</v>
      </c>
      <c r="S16" s="46">
        <f>'Ⅱ３（５）-２'!H40</f>
        <v>68</v>
      </c>
      <c r="U16" s="364" t="str">
        <f t="shared" si="3"/>
        <v>MISS</v>
      </c>
      <c r="V16" s="365" t="str">
        <f t="shared" si="0"/>
        <v>MISS</v>
      </c>
      <c r="W16" s="365" t="str">
        <f t="shared" si="1"/>
        <v>MISS</v>
      </c>
      <c r="X16" s="366" t="str">
        <f t="shared" si="2"/>
        <v>MISS</v>
      </c>
      <c r="Z16" s="407">
        <v>430</v>
      </c>
      <c r="AA16" s="410">
        <v>213</v>
      </c>
      <c r="AB16" s="410">
        <v>153</v>
      </c>
      <c r="AC16" s="411">
        <v>64</v>
      </c>
    </row>
    <row r="17" spans="1:29" s="3" customFormat="1" ht="18" customHeight="1">
      <c r="A17" s="488"/>
      <c r="B17" s="55" t="s">
        <v>3</v>
      </c>
      <c r="C17" s="35">
        <f>SUMIF(特定健康診査!$C$11:$C$40,$B17,特定健康診査!D$11:D$40)</f>
        <v>5008</v>
      </c>
      <c r="D17" s="35">
        <f>SUMIF(特定健康診査!$C$11:$C$40,$B17,特定健康診査!E$11:E$40)</f>
        <v>2348</v>
      </c>
      <c r="E17" s="36">
        <f>SUMIF(特定健康診査!$C$11:$C$40,$B17,特定健康診査!F$11:F$40)</f>
        <v>46.9</v>
      </c>
      <c r="F17" s="37">
        <f>SUMIF(基本健康診査!$C$12:$C$41,$B17,基本健康診査!D$12:D$41)</f>
        <v>497</v>
      </c>
      <c r="G17" s="38">
        <f>SUMIF(基本健康診査!$C$12:$C$41,$B17,基本健康診査!E$12:E$41)</f>
        <v>171</v>
      </c>
      <c r="H17" s="41">
        <f>SUMIF(基本健康診査!$C$12:$C$41,$B17,基本健康診査!F$12:F$41)</f>
        <v>0</v>
      </c>
      <c r="I17" s="40">
        <f>SUMIF(基本健康診査!$C$12:$C$41,$B17,基本健康診査!G$12:G$41)</f>
        <v>102</v>
      </c>
      <c r="J17" s="41">
        <f>SUMIF(基本健康診査!$C$12:$C$41,$B17,基本健康診査!H$12:H$41)</f>
        <v>0</v>
      </c>
      <c r="K17" s="40">
        <f>SUMIF(基本健康診査!$C$12:$C$41,$B17,基本健康診査!I$12:I$41)</f>
        <v>69</v>
      </c>
      <c r="L17" s="312">
        <f>SUMIF(基本健康診査!$C$12:$C$41,$B17,基本健康診査!J$12:J$41)</f>
        <v>34.4</v>
      </c>
      <c r="M17" s="42">
        <f>SUMIF(後期高齢者医療健康診査!$C$11:$C$40,$B17,後期高齢者医療健康診査!D$11:D$40)</f>
        <v>4666</v>
      </c>
      <c r="N17" s="35">
        <f>SUMIF(後期高齢者医療健康診査!$C$11:$C$40,$B17,後期高齢者医療健康診査!E$11:E$40)</f>
        <v>2534</v>
      </c>
      <c r="O17" s="53">
        <f>SUMIF(後期高齢者医療健康診査!$C$11:$C$40,$B17,後期高齢者医療健康診査!F$11:F$40)</f>
        <v>54.30775825117874</v>
      </c>
      <c r="P17" s="51">
        <f>'Ⅱ３（５）-２'!E42</f>
        <v>109</v>
      </c>
      <c r="Q17" s="54">
        <f>'Ⅱ３（５）-２'!F42</f>
        <v>54</v>
      </c>
      <c r="R17" s="54">
        <f>'Ⅱ３（５）-２'!G42</f>
        <v>46</v>
      </c>
      <c r="S17" s="46">
        <f>'Ⅱ３（５）-２'!H42</f>
        <v>9</v>
      </c>
      <c r="U17" s="364" t="str">
        <f t="shared" si="3"/>
        <v>OK</v>
      </c>
      <c r="V17" s="365" t="str">
        <f t="shared" si="0"/>
        <v>OK</v>
      </c>
      <c r="W17" s="365" t="str">
        <f t="shared" si="1"/>
        <v>MISS</v>
      </c>
      <c r="X17" s="366" t="str">
        <f t="shared" si="2"/>
        <v>MISS</v>
      </c>
      <c r="Z17" s="407">
        <v>109</v>
      </c>
      <c r="AA17" s="410">
        <v>54</v>
      </c>
      <c r="AB17" s="410">
        <v>43</v>
      </c>
      <c r="AC17" s="411">
        <v>12</v>
      </c>
    </row>
    <row r="18" spans="1:29" s="3" customFormat="1" ht="18" customHeight="1">
      <c r="A18" s="488"/>
      <c r="B18" s="55" t="s">
        <v>4</v>
      </c>
      <c r="C18" s="35">
        <f>SUMIF(特定健康診査!$C$11:$C$40,$B18,特定健康診査!D$11:D$40)</f>
        <v>2322</v>
      </c>
      <c r="D18" s="35">
        <f>SUMIF(特定健康診査!$C$11:$C$40,$B18,特定健康診査!E$11:E$40)</f>
        <v>1387</v>
      </c>
      <c r="E18" s="36">
        <f>SUMIF(特定健康診査!$C$11:$C$40,$B18,特定健康診査!F$11:F$40)</f>
        <v>59.7</v>
      </c>
      <c r="F18" s="37">
        <f>SUMIF(基本健康診査!$C$12:$C$41,$B18,基本健康診査!D$12:D$41)</f>
        <v>53</v>
      </c>
      <c r="G18" s="38">
        <f>SUMIF(基本健康診査!$C$12:$C$41,$B18,基本健康診査!E$12:E$41)</f>
        <v>22</v>
      </c>
      <c r="H18" s="41">
        <f>SUMIF(基本健康診査!$C$12:$C$41,$B18,基本健康診査!F$12:F$41)</f>
        <v>11</v>
      </c>
      <c r="I18" s="40">
        <f>SUMIF(基本健康診査!$C$12:$C$41,$B18,基本健康診査!G$12:G$41)</f>
        <v>3</v>
      </c>
      <c r="J18" s="41">
        <f>SUMIF(基本健康診査!$C$12:$C$41,$B18,基本健康診査!H$12:H$41)</f>
        <v>0</v>
      </c>
      <c r="K18" s="40">
        <f>SUMIF(基本健康診査!$C$12:$C$41,$B18,基本健康診査!I$12:I$41)</f>
        <v>8</v>
      </c>
      <c r="L18" s="312">
        <f>SUMIF(基本健康診査!$C$12:$C$41,$B18,基本健康診査!J$12:J$41)</f>
        <v>41.5</v>
      </c>
      <c r="M18" s="42">
        <f>SUMIF(後期高齢者医療健康診査!$C$11:$C$40,$B18,後期高齢者医療健康診査!D$11:D$40)</f>
        <v>3399</v>
      </c>
      <c r="N18" s="35">
        <f>SUMIF(後期高齢者医療健康診査!$C$11:$C$40,$B18,後期高齢者医療健康診査!E$11:E$40)</f>
        <v>1745</v>
      </c>
      <c r="O18" s="53">
        <f>SUMIF(後期高齢者医療健康診査!$C$11:$C$40,$B18,後期高齢者医療健康診査!F$11:F$40)</f>
        <v>51.338629008531925</v>
      </c>
      <c r="P18" s="51">
        <f>'Ⅱ３（５）-２'!E43</f>
        <v>50</v>
      </c>
      <c r="Q18" s="48">
        <f>'Ⅱ３（５）-２'!F43</f>
        <v>14</v>
      </c>
      <c r="R18" s="48">
        <f>'Ⅱ３（５）-２'!G43</f>
        <v>22</v>
      </c>
      <c r="S18" s="42">
        <f>'Ⅱ３（５）-２'!H43</f>
        <v>14</v>
      </c>
      <c r="U18" s="364" t="str">
        <f t="shared" si="3"/>
        <v>MISS</v>
      </c>
      <c r="V18" s="365" t="str">
        <f t="shared" si="0"/>
        <v>MISS</v>
      </c>
      <c r="W18" s="365" t="str">
        <f t="shared" si="1"/>
        <v>MISS</v>
      </c>
      <c r="X18" s="366" t="str">
        <f t="shared" si="2"/>
        <v>MISS</v>
      </c>
      <c r="Z18" s="407">
        <v>77</v>
      </c>
      <c r="AA18" s="408">
        <v>25</v>
      </c>
      <c r="AB18" s="408">
        <v>36</v>
      </c>
      <c r="AC18" s="409">
        <v>16</v>
      </c>
    </row>
    <row r="19" spans="1:29" s="3" customFormat="1" ht="18" customHeight="1">
      <c r="A19" s="488"/>
      <c r="B19" s="55" t="s">
        <v>5</v>
      </c>
      <c r="C19" s="35">
        <f>SUMIF(特定健康診査!$C$11:$C$40,$B19,特定健康診査!D$11:D$40)</f>
        <v>407</v>
      </c>
      <c r="D19" s="35">
        <f>SUMIF(特定健康診査!$C$11:$C$40,$B19,特定健康診査!E$11:E$40)</f>
        <v>181</v>
      </c>
      <c r="E19" s="36">
        <f>SUMIF(特定健康診査!$C$11:$C$40,$B19,特定健康診査!F$11:F$40)</f>
        <v>44.5</v>
      </c>
      <c r="F19" s="37">
        <f>SUMIF(基本健康診査!$C$12:$C$41,$B19,基本健康診査!D$12:D$41)</f>
        <v>14</v>
      </c>
      <c r="G19" s="38">
        <f>SUMIF(基本健康診査!$C$12:$C$41,$B19,基本健康診査!E$12:E$41)</f>
        <v>1</v>
      </c>
      <c r="H19" s="41">
        <f>SUMIF(基本健康診査!$C$12:$C$41,$B19,基本健康診査!F$12:F$41)</f>
        <v>0</v>
      </c>
      <c r="I19" s="40">
        <f>SUMIF(基本健康診査!$C$12:$C$41,$B19,基本健康診査!G$12:G$41)</f>
        <v>0</v>
      </c>
      <c r="J19" s="41">
        <f>SUMIF(基本健康診査!$C$12:$C$41,$B19,基本健康診査!H$12:H$41)</f>
        <v>0</v>
      </c>
      <c r="K19" s="40">
        <f>SUMIF(基本健康診査!$C$12:$C$41,$B19,基本健康診査!I$12:I$41)</f>
        <v>1</v>
      </c>
      <c r="L19" s="312">
        <f>SUMIF(基本健康診査!$C$12:$C$41,$B19,基本健康診査!J$12:J$41)</f>
        <v>7.1</v>
      </c>
      <c r="M19" s="42">
        <f>SUMIF(後期高齢者医療健康診査!$C$11:$C$40,$B19,後期高齢者医療健康診査!D$11:D$40)</f>
        <v>586</v>
      </c>
      <c r="N19" s="35">
        <f>SUMIF(後期高齢者医療健康診査!$C$11:$C$40,$B19,後期高齢者医療健康診査!E$11:E$40)</f>
        <v>152</v>
      </c>
      <c r="O19" s="53">
        <f>SUMIF(後期高齢者医療健康診査!$C$11:$C$40,$B19,後期高齢者医療健康診査!F$11:F$40)</f>
        <v>25.938566552901023</v>
      </c>
      <c r="P19" s="51">
        <f>'Ⅱ３（５）-２'!E44</f>
        <v>6</v>
      </c>
      <c r="Q19" s="48">
        <f>'Ⅱ３（５）-２'!F44</f>
        <v>4</v>
      </c>
      <c r="R19" s="48">
        <f>'Ⅱ３（５）-２'!G44</f>
        <v>0</v>
      </c>
      <c r="S19" s="42">
        <f>'Ⅱ３（５）-２'!H44</f>
        <v>2</v>
      </c>
      <c r="U19" s="364" t="str">
        <f t="shared" si="3"/>
        <v>OK</v>
      </c>
      <c r="V19" s="365" t="str">
        <f t="shared" si="0"/>
        <v>MISS</v>
      </c>
      <c r="W19" s="365" t="str">
        <f t="shared" si="1"/>
        <v>OK</v>
      </c>
      <c r="X19" s="366" t="str">
        <f t="shared" si="2"/>
        <v>MISS</v>
      </c>
      <c r="Z19" s="407">
        <v>6</v>
      </c>
      <c r="AA19" s="408">
        <v>6</v>
      </c>
      <c r="AB19" s="408">
        <v>0</v>
      </c>
      <c r="AC19" s="409">
        <v>0</v>
      </c>
    </row>
    <row r="20" spans="1:29" s="3" customFormat="1" ht="18" customHeight="1">
      <c r="A20" s="488"/>
      <c r="B20" s="55" t="s">
        <v>14</v>
      </c>
      <c r="C20" s="35">
        <f>SUMIF(特定健康診査!$C$11:$C$40,$B20,特定健康診査!D$11:D$40)</f>
        <v>894</v>
      </c>
      <c r="D20" s="35">
        <f>SUMIF(特定健康診査!$C$11:$C$40,$B20,特定健康診査!E$11:E$40)</f>
        <v>435</v>
      </c>
      <c r="E20" s="36">
        <f>SUMIF(特定健康診査!$C$11:$C$40,$B20,特定健康診査!F$11:F$40)</f>
        <v>48.7</v>
      </c>
      <c r="F20" s="37">
        <f>SUMIF(基本健康診査!$C$12:$C$41,$B20,基本健康診査!D$12:D$41)</f>
        <v>65</v>
      </c>
      <c r="G20" s="38">
        <f>SUMIF(基本健康診査!$C$12:$C$41,$B20,基本健康診査!E$12:E$41)</f>
        <v>4</v>
      </c>
      <c r="H20" s="41">
        <f>SUMIF(基本健康診査!$C$12:$C$41,$B20,基本健康診査!F$12:F$41)</f>
        <v>0</v>
      </c>
      <c r="I20" s="40">
        <f>SUMIF(基本健康診査!$C$12:$C$41,$B20,基本健康診査!G$12:G$41)</f>
        <v>2</v>
      </c>
      <c r="J20" s="41">
        <f>SUMIF(基本健康診査!$C$12:$C$41,$B20,基本健康診査!H$12:H$41)</f>
        <v>0</v>
      </c>
      <c r="K20" s="40">
        <f>SUMIF(基本健康診査!$C$12:$C$41,$B20,基本健康診査!I$12:I$41)</f>
        <v>2</v>
      </c>
      <c r="L20" s="312">
        <f>SUMIF(基本健康診査!$C$12:$C$41,$B20,基本健康診査!J$12:J$41)</f>
        <v>6.2</v>
      </c>
      <c r="M20" s="42">
        <f>SUMIF(後期高齢者医療健康診査!$C$11:$C$40,$B20,後期高齢者医療健康診査!D$11:D$40)</f>
        <v>1297</v>
      </c>
      <c r="N20" s="35">
        <f>SUMIF(後期高齢者医療健康診査!$C$11:$C$40,$B20,後期高齢者医療健康診査!E$11:E$40)</f>
        <v>683</v>
      </c>
      <c r="O20" s="53">
        <f>SUMIF(後期高齢者医療健康診査!$C$11:$C$40,$B20,後期高齢者医療健康診査!F$11:F$40)</f>
        <v>52.659984579799534</v>
      </c>
      <c r="P20" s="52">
        <f>'Ⅱ３（５）-２'!E45</f>
        <v>0</v>
      </c>
      <c r="Q20" s="48">
        <f>'Ⅱ３（５）-２'!F45</f>
        <v>0</v>
      </c>
      <c r="R20" s="48">
        <f>'Ⅱ３（５）-２'!G45</f>
        <v>0</v>
      </c>
      <c r="S20" s="40">
        <f>'Ⅱ３（５）-２'!H45</f>
        <v>0</v>
      </c>
      <c r="U20" s="367" t="str">
        <f t="shared" si="3"/>
        <v>OK</v>
      </c>
      <c r="V20" s="365" t="str">
        <f t="shared" si="0"/>
        <v>OK</v>
      </c>
      <c r="W20" s="365" t="str">
        <f t="shared" si="1"/>
        <v>OK</v>
      </c>
      <c r="X20" s="368" t="str">
        <f t="shared" si="2"/>
        <v>OK</v>
      </c>
      <c r="Z20" s="412">
        <v>0</v>
      </c>
      <c r="AA20" s="408">
        <v>0</v>
      </c>
      <c r="AB20" s="408">
        <v>0</v>
      </c>
      <c r="AC20" s="413">
        <v>0</v>
      </c>
    </row>
    <row r="21" spans="1:29" s="3" customFormat="1" ht="13.5" customHeight="1">
      <c r="A21" s="6"/>
      <c r="B21" s="7"/>
      <c r="C21" s="8"/>
      <c r="D21" s="8"/>
      <c r="E21" s="9"/>
      <c r="F21" s="8"/>
      <c r="G21" s="10"/>
      <c r="H21" s="8"/>
      <c r="I21" s="8"/>
      <c r="J21" s="8"/>
      <c r="K21" s="8"/>
      <c r="L21" s="11"/>
      <c r="M21" s="8"/>
      <c r="N21" s="8"/>
      <c r="O21" s="9"/>
      <c r="P21" s="22"/>
      <c r="Q21" s="17"/>
      <c r="R21" s="17"/>
      <c r="U21" s="22"/>
      <c r="V21" s="17"/>
      <c r="W21" s="17"/>
      <c r="Z21" s="22"/>
      <c r="AA21" s="17"/>
      <c r="AB21" s="17"/>
    </row>
    <row r="22" spans="1:29" s="2" customFormat="1" ht="13.5" customHeight="1">
      <c r="A22" s="1" t="s">
        <v>6</v>
      </c>
      <c r="B22" s="2" t="s">
        <v>24</v>
      </c>
    </row>
    <row r="23" spans="1:29" s="2" customFormat="1" ht="13.5" customHeight="1">
      <c r="A23" s="1"/>
    </row>
    <row r="24" spans="1:29" s="2" customFormat="1" ht="13.5" customHeight="1">
      <c r="A24" s="1" t="s">
        <v>12</v>
      </c>
      <c r="B24" s="2" t="str">
        <f>LEFT(特定健康診査!C58,SEARCH("」",特定健康診査!C58))</f>
        <v>「令和５年度　東京都保険者別特定健診・特定保健指導実施結果」</v>
      </c>
      <c r="M24" s="12"/>
      <c r="N24" s="12"/>
      <c r="P24" s="1"/>
      <c r="Q24" s="15"/>
      <c r="R24" s="15"/>
      <c r="U24" s="1"/>
      <c r="V24" s="15"/>
      <c r="W24" s="15"/>
      <c r="Z24" s="1"/>
      <c r="AA24" s="15"/>
      <c r="AB24" s="15"/>
    </row>
    <row r="25" spans="1:29" s="2" customFormat="1" ht="13.5" customHeight="1">
      <c r="C25" s="2" t="str">
        <f>MID(特定健康診査!C58,SEARCH("（",特定健康診査!C58),99)</f>
        <v>（東京都保健医療局保健政策部国民健康保険課）</v>
      </c>
      <c r="K25" s="13"/>
      <c r="L25" s="13"/>
      <c r="M25" s="13"/>
      <c r="N25" s="13"/>
      <c r="O25" s="13"/>
    </row>
    <row r="26" spans="1:29" s="2" customFormat="1" ht="13.5" customHeight="1">
      <c r="B26" s="2" t="str">
        <f>LEFT(基本健康診査!C59,SEARCH("」",基本健康診査!C59))</f>
        <v>「令和５年度　健康増進事業実績集計表」</v>
      </c>
      <c r="J26" s="2" t="s">
        <v>38</v>
      </c>
      <c r="K26" s="14"/>
    </row>
    <row r="27" spans="1:29" s="23" customFormat="1" ht="13.5" customHeight="1">
      <c r="A27" s="57"/>
      <c r="B27" s="2"/>
      <c r="C27" s="2" t="str">
        <f>MID(基本健康診査!C59,SEARCH("（",基本健康診査!C59),99)</f>
        <v>（東京都保健医療局保健政策部健康推進課）</v>
      </c>
      <c r="J27" s="24"/>
      <c r="K27" s="18"/>
      <c r="L27" s="18"/>
      <c r="M27" s="25"/>
      <c r="N27" s="25"/>
      <c r="O27" s="18"/>
    </row>
    <row r="28" spans="1:29" s="23" customFormat="1" ht="13.5" customHeight="1">
      <c r="A28" s="57"/>
      <c r="B28" s="2" t="str">
        <f>LEFT(後期高齢者医療健康診査!C58,SEARCH("」",後期高齢者医療健康診査!C58))</f>
        <v>「令和５年度　後期高齢者医療健康診査実績一覧」</v>
      </c>
      <c r="C28" s="2"/>
      <c r="J28" s="24"/>
      <c r="K28" s="18"/>
      <c r="L28" s="18"/>
      <c r="M28" s="25"/>
      <c r="N28" s="25"/>
      <c r="O28" s="18"/>
    </row>
    <row r="29" spans="1:29" s="23" customFormat="1" ht="13.5" customHeight="1">
      <c r="A29" s="57"/>
      <c r="B29" s="2"/>
      <c r="C29" s="2" t="str">
        <f>MID(後期高齢者医療健康診査!C58,SEARCH("（",後期高齢者医療健康診査!C58),99)</f>
        <v>（東京都後期高齢者医療広域連合）</v>
      </c>
      <c r="J29" s="18"/>
      <c r="K29" s="18"/>
      <c r="L29" s="18"/>
      <c r="M29" s="25"/>
      <c r="N29" s="25"/>
      <c r="O29" s="18"/>
    </row>
    <row r="30" spans="1:29" ht="13.5" customHeight="1">
      <c r="A30" s="2"/>
      <c r="B30" s="2" t="s">
        <v>326</v>
      </c>
      <c r="C30" s="2"/>
      <c r="D30" s="23"/>
    </row>
    <row r="31" spans="1:29" ht="13.5" customHeight="1">
      <c r="A31" s="2"/>
      <c r="B31" s="192" t="s">
        <v>356</v>
      </c>
      <c r="D31" s="23"/>
    </row>
    <row r="32" spans="1:29" ht="13.5" customHeight="1">
      <c r="A32" s="2"/>
      <c r="B32" s="2"/>
      <c r="C32" s="2"/>
      <c r="D32" s="23"/>
    </row>
    <row r="33" spans="1:14" ht="13.5" customHeight="1">
      <c r="A33" s="2"/>
      <c r="D33" s="23"/>
    </row>
    <row r="34" spans="1:14" ht="13.5" customHeight="1">
      <c r="A34" s="2"/>
      <c r="D34" s="23"/>
    </row>
    <row r="35" spans="1:14" ht="13.5" customHeight="1">
      <c r="A35" s="2"/>
      <c r="B35" s="2"/>
      <c r="C35" s="58"/>
      <c r="D35" s="23"/>
      <c r="M35" s="18"/>
      <c r="N35" s="18"/>
    </row>
    <row r="36" spans="1:14" ht="13.5" customHeight="1">
      <c r="A36" s="2"/>
      <c r="B36" s="2"/>
      <c r="C36" s="2"/>
      <c r="D36" s="23"/>
      <c r="M36" s="18"/>
      <c r="N36" s="18"/>
    </row>
    <row r="37" spans="1:14" ht="13.5" customHeight="1">
      <c r="A37" s="2"/>
      <c r="B37" s="2"/>
      <c r="C37" s="2"/>
      <c r="D37" s="23"/>
      <c r="M37" s="18"/>
      <c r="N37" s="18"/>
    </row>
    <row r="38" spans="1:14" ht="13.5" customHeight="1">
      <c r="A38" s="2"/>
      <c r="B38" s="2"/>
      <c r="C38" s="2"/>
      <c r="D38" s="23"/>
      <c r="M38" s="18"/>
      <c r="N38" s="18"/>
    </row>
    <row r="39" spans="1:14" ht="40.5">
      <c r="C39" s="26" t="s">
        <v>29</v>
      </c>
      <c r="D39" s="27" t="s">
        <v>30</v>
      </c>
      <c r="E39" s="28" t="s">
        <v>37</v>
      </c>
      <c r="G39" s="24"/>
      <c r="H39" s="24"/>
      <c r="L39" s="25"/>
      <c r="N39" s="18"/>
    </row>
    <row r="40" spans="1:14">
      <c r="B40" s="19" t="s">
        <v>31</v>
      </c>
      <c r="C40" s="29">
        <f>E8</f>
        <v>43.1</v>
      </c>
      <c r="D40" s="30">
        <f>L8</f>
        <v>20.8</v>
      </c>
      <c r="E40" s="31">
        <f>O8</f>
        <v>49.445477278138483</v>
      </c>
      <c r="H40" s="24"/>
      <c r="L40" s="25"/>
      <c r="N40" s="18"/>
    </row>
    <row r="41" spans="1:14">
      <c r="B41" s="19" t="s">
        <v>7</v>
      </c>
      <c r="C41" s="29">
        <f t="shared" ref="C41:C49" si="4">E12</f>
        <v>49.9</v>
      </c>
      <c r="D41" s="30">
        <f>L12</f>
        <v>18.3</v>
      </c>
      <c r="E41" s="30">
        <f>O12</f>
        <v>54.11075830516576</v>
      </c>
      <c r="H41" s="24"/>
      <c r="L41" s="25"/>
      <c r="N41" s="18"/>
    </row>
    <row r="42" spans="1:14">
      <c r="B42" s="16" t="s">
        <v>13</v>
      </c>
      <c r="C42" s="29">
        <f t="shared" si="4"/>
        <v>51.1</v>
      </c>
      <c r="D42" s="30">
        <f t="shared" ref="D42:D49" si="5">L13</f>
        <v>10.4</v>
      </c>
      <c r="E42" s="30">
        <f t="shared" ref="E42:E49" si="6">O13</f>
        <v>55.320402651608148</v>
      </c>
      <c r="L42" s="25"/>
      <c r="N42" s="18"/>
    </row>
    <row r="43" spans="1:14">
      <c r="B43" s="16" t="s">
        <v>23</v>
      </c>
      <c r="C43" s="29">
        <f t="shared" si="4"/>
        <v>48.2</v>
      </c>
      <c r="D43" s="30">
        <f t="shared" si="5"/>
        <v>18.7</v>
      </c>
      <c r="E43" s="30">
        <f t="shared" si="6"/>
        <v>55.836886993603407</v>
      </c>
      <c r="L43" s="25"/>
      <c r="N43" s="18"/>
    </row>
    <row r="44" spans="1:14">
      <c r="B44" s="16" t="s">
        <v>1</v>
      </c>
      <c r="C44" s="29">
        <f t="shared" si="4"/>
        <v>50.3</v>
      </c>
      <c r="D44" s="30">
        <f t="shared" si="5"/>
        <v>24.3</v>
      </c>
      <c r="E44" s="30">
        <f t="shared" si="6"/>
        <v>58.099894291754758</v>
      </c>
      <c r="L44" s="25"/>
      <c r="N44" s="18"/>
    </row>
    <row r="45" spans="1:14">
      <c r="B45" s="16" t="s">
        <v>2</v>
      </c>
      <c r="C45" s="29">
        <f t="shared" si="4"/>
        <v>48.6</v>
      </c>
      <c r="D45" s="30">
        <f t="shared" si="5"/>
        <v>24.8</v>
      </c>
      <c r="E45" s="30">
        <f t="shared" si="6"/>
        <v>51.011900250132648</v>
      </c>
      <c r="L45" s="25"/>
      <c r="N45" s="18"/>
    </row>
    <row r="46" spans="1:14">
      <c r="B46" s="16" t="s">
        <v>3</v>
      </c>
      <c r="C46" s="29">
        <f t="shared" si="4"/>
        <v>46.9</v>
      </c>
      <c r="D46" s="30">
        <f t="shared" si="5"/>
        <v>34.4</v>
      </c>
      <c r="E46" s="30">
        <f t="shared" si="6"/>
        <v>54.30775825117874</v>
      </c>
      <c r="L46" s="25"/>
      <c r="N46" s="18"/>
    </row>
    <row r="47" spans="1:14">
      <c r="B47" s="16" t="s">
        <v>4</v>
      </c>
      <c r="C47" s="29">
        <f t="shared" si="4"/>
        <v>59.7</v>
      </c>
      <c r="D47" s="30">
        <f t="shared" si="5"/>
        <v>41.5</v>
      </c>
      <c r="E47" s="30">
        <f t="shared" si="6"/>
        <v>51.338629008531925</v>
      </c>
      <c r="G47" s="191"/>
      <c r="L47" s="25"/>
      <c r="N47" s="18"/>
    </row>
    <row r="48" spans="1:14">
      <c r="B48" s="16" t="s">
        <v>5</v>
      </c>
      <c r="C48" s="29">
        <f t="shared" si="4"/>
        <v>44.5</v>
      </c>
      <c r="D48" s="30">
        <f t="shared" si="5"/>
        <v>7.1</v>
      </c>
      <c r="E48" s="30">
        <f t="shared" si="6"/>
        <v>25.938566552901023</v>
      </c>
      <c r="G48" s="191"/>
      <c r="L48" s="25"/>
      <c r="N48" s="18"/>
    </row>
    <row r="49" spans="2:14">
      <c r="B49" s="16" t="s">
        <v>14</v>
      </c>
      <c r="C49" s="29">
        <f t="shared" si="4"/>
        <v>48.7</v>
      </c>
      <c r="D49" s="30">
        <f t="shared" si="5"/>
        <v>6.2</v>
      </c>
      <c r="E49" s="30">
        <f t="shared" si="6"/>
        <v>52.659984579799534</v>
      </c>
      <c r="L49" s="25"/>
      <c r="N49" s="18"/>
    </row>
  </sheetData>
  <mergeCells count="44">
    <mergeCell ref="Z3:AC3"/>
    <mergeCell ref="Z4:AC4"/>
    <mergeCell ref="Z5:Z7"/>
    <mergeCell ref="AA5:AC5"/>
    <mergeCell ref="AA6:AA7"/>
    <mergeCell ref="AB6:AB7"/>
    <mergeCell ref="AC6:AC7"/>
    <mergeCell ref="U3:X3"/>
    <mergeCell ref="U4:X4"/>
    <mergeCell ref="U5:U7"/>
    <mergeCell ref="V5:X5"/>
    <mergeCell ref="V6:V7"/>
    <mergeCell ref="W6:W7"/>
    <mergeCell ref="X6:X7"/>
    <mergeCell ref="C3:O3"/>
    <mergeCell ref="P3:S3"/>
    <mergeCell ref="A3:B7"/>
    <mergeCell ref="M4:O4"/>
    <mergeCell ref="C5:C7"/>
    <mergeCell ref="E5:E7"/>
    <mergeCell ref="F5:F7"/>
    <mergeCell ref="C4:E4"/>
    <mergeCell ref="F4:L4"/>
    <mergeCell ref="G5:G7"/>
    <mergeCell ref="H5:K5"/>
    <mergeCell ref="P4:S4"/>
    <mergeCell ref="P5:P7"/>
    <mergeCell ref="Q5:S5"/>
    <mergeCell ref="Q6:Q7"/>
    <mergeCell ref="R6:R7"/>
    <mergeCell ref="A12:B12"/>
    <mergeCell ref="A13:A20"/>
    <mergeCell ref="H6:I6"/>
    <mergeCell ref="J6:K6"/>
    <mergeCell ref="S6:S7"/>
    <mergeCell ref="L5:L7"/>
    <mergeCell ref="M5:M7"/>
    <mergeCell ref="N5:N7"/>
    <mergeCell ref="O5:O7"/>
    <mergeCell ref="A8:B8"/>
    <mergeCell ref="A9:B9"/>
    <mergeCell ref="A10:B10"/>
    <mergeCell ref="D5:D7"/>
    <mergeCell ref="A11:B11"/>
  </mergeCells>
  <phoneticPr fontId="3"/>
  <conditionalFormatting sqref="U8:X20">
    <cfRule type="cellIs" dxfId="0" priority="1" operator="equal">
      <formula>"MISS"</formula>
    </cfRule>
  </conditionalFormatting>
  <pageMargins left="0.94488188976377963" right="0.43307086614173229" top="0.43307086614173229" bottom="0.43307086614173229" header="0.31496062992125984" footer="0.31496062992125984"/>
  <pageSetup paperSize="9" orientation="landscape" r:id="rId1"/>
  <headerFooter>
    <oddFooter>&amp;C&amp;"+,標準"&amp;10-71-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K61"/>
  <sheetViews>
    <sheetView view="pageBreakPreview" zoomScale="70" zoomScaleNormal="80" zoomScaleSheetLayoutView="70" workbookViewId="0">
      <pane ySplit="4" topLeftCell="A23" activePane="bottomLeft" state="frozen"/>
      <selection activeCell="E32" sqref="E32"/>
      <selection pane="bottomLeft" activeCell="H41" sqref="H41"/>
    </sheetView>
  </sheetViews>
  <sheetFormatPr defaultColWidth="9" defaultRowHeight="13.5"/>
  <cols>
    <col min="1" max="1" width="4.75" style="73" customWidth="1"/>
    <col min="2" max="2" width="4.75" style="59" customWidth="1"/>
    <col min="3" max="3" width="16.875" style="60" customWidth="1"/>
    <col min="4" max="5" width="16.875" style="61" customWidth="1"/>
    <col min="6" max="6" width="16.875" style="79" customWidth="1"/>
    <col min="7" max="8" width="16.875" style="61" customWidth="1"/>
    <col min="9" max="9" width="16.875" style="79" customWidth="1"/>
    <col min="10" max="10" width="9" style="61" customWidth="1"/>
    <col min="11" max="16384" width="9" style="61"/>
  </cols>
  <sheetData>
    <row r="1" spans="1:11" ht="27.6" customHeight="1">
      <c r="A1" s="152" t="s">
        <v>93</v>
      </c>
      <c r="F1" s="62"/>
      <c r="I1" s="61"/>
    </row>
    <row r="2" spans="1:11" ht="27.75" customHeight="1">
      <c r="A2" s="63"/>
      <c r="F2" s="62"/>
      <c r="I2" s="371" t="s">
        <v>343</v>
      </c>
    </row>
    <row r="3" spans="1:11" ht="30.75" customHeight="1">
      <c r="A3" s="538" t="s">
        <v>41</v>
      </c>
      <c r="B3" s="540" t="s">
        <v>42</v>
      </c>
      <c r="C3" s="542" t="s">
        <v>43</v>
      </c>
      <c r="D3" s="544" t="s">
        <v>15</v>
      </c>
      <c r="E3" s="545"/>
      <c r="F3" s="546"/>
      <c r="G3" s="544" t="s">
        <v>87</v>
      </c>
      <c r="H3" s="545"/>
      <c r="I3" s="546"/>
    </row>
    <row r="4" spans="1:11" s="59" customFormat="1" ht="30.75" customHeight="1">
      <c r="A4" s="539"/>
      <c r="B4" s="541"/>
      <c r="C4" s="543"/>
      <c r="D4" s="106" t="s">
        <v>89</v>
      </c>
      <c r="E4" s="107" t="s">
        <v>88</v>
      </c>
      <c r="F4" s="148" t="s">
        <v>90</v>
      </c>
      <c r="G4" s="106" t="s">
        <v>89</v>
      </c>
      <c r="H4" s="107" t="s">
        <v>92</v>
      </c>
      <c r="I4" s="148" t="s">
        <v>91</v>
      </c>
      <c r="J4" s="64"/>
      <c r="K4" s="369" t="s">
        <v>339</v>
      </c>
    </row>
    <row r="5" spans="1:11" ht="24.75" customHeight="1">
      <c r="A5" s="65"/>
      <c r="B5" s="66"/>
      <c r="C5" s="96" t="s">
        <v>44</v>
      </c>
      <c r="D5" s="430">
        <f>'特定健診・保健指導実施率 '!C72</f>
        <v>1547249</v>
      </c>
      <c r="E5" s="431">
        <f>'特定健診・保健指導実施率 '!D72</f>
        <v>666536</v>
      </c>
      <c r="F5" s="83">
        <f>IFERROR(ROUND(E5/D5*100,1),0)</f>
        <v>43.1</v>
      </c>
      <c r="G5" s="430">
        <f>'特定健診・保健指導実施率 '!G72</f>
        <v>73331</v>
      </c>
      <c r="H5" s="431">
        <f>'特定健診・保健指導実施率 '!H72</f>
        <v>10063</v>
      </c>
      <c r="I5" s="83">
        <f>IFERROR(ROUND(H5/G5*100,1),0)</f>
        <v>13.7</v>
      </c>
    </row>
    <row r="6" spans="1:11" ht="24.75" customHeight="1">
      <c r="A6" s="65"/>
      <c r="B6" s="66"/>
      <c r="C6" s="97" t="s">
        <v>45</v>
      </c>
      <c r="D6" s="432">
        <f>'特定健診・保健指導実施率 '!C71</f>
        <v>1024609</v>
      </c>
      <c r="E6" s="433">
        <f>'特定健診・保健指導実施率 '!D71</f>
        <v>417003</v>
      </c>
      <c r="F6" s="84">
        <f t="shared" ref="F6:F56" si="0">IFERROR(ROUND(E6/D6*100,1),0)</f>
        <v>40.700000000000003</v>
      </c>
      <c r="G6" s="432">
        <f>'特定健診・保健指導実施率 '!G71</f>
        <v>45579</v>
      </c>
      <c r="H6" s="433">
        <f>'特定健診・保健指導実施率 '!H71</f>
        <v>5656</v>
      </c>
      <c r="I6" s="84">
        <f t="shared" ref="I6:I56" si="1">IFERROR(ROUND(H6/G6*100,1),0)</f>
        <v>12.4</v>
      </c>
    </row>
    <row r="7" spans="1:11" ht="24.75" customHeight="1">
      <c r="A7" s="65"/>
      <c r="B7" s="67"/>
      <c r="C7" s="98" t="s">
        <v>46</v>
      </c>
      <c r="D7" s="434">
        <f>SUM(D11:D40)</f>
        <v>517706</v>
      </c>
      <c r="E7" s="435">
        <f>SUM(E11:E40)</f>
        <v>247459</v>
      </c>
      <c r="F7" s="84">
        <f t="shared" si="0"/>
        <v>47.8</v>
      </c>
      <c r="G7" s="434">
        <f t="shared" ref="G7:H7" si="2">SUM(G11:G40)</f>
        <v>27426</v>
      </c>
      <c r="H7" s="435">
        <f t="shared" si="2"/>
        <v>4375</v>
      </c>
      <c r="I7" s="84">
        <f t="shared" si="1"/>
        <v>16</v>
      </c>
      <c r="J7" s="68"/>
    </row>
    <row r="8" spans="1:11" ht="24.75" customHeight="1">
      <c r="A8" s="65"/>
      <c r="B8" s="66"/>
      <c r="C8" s="97" t="s">
        <v>47</v>
      </c>
      <c r="D8" s="434">
        <f>SUMIF($C11:$C40,"*市",D11:D40)</f>
        <v>509075</v>
      </c>
      <c r="E8" s="435">
        <f>SUMIF($C11:$C40,"*市",E11:E40)</f>
        <v>243108</v>
      </c>
      <c r="F8" s="84">
        <f t="shared" si="0"/>
        <v>47.8</v>
      </c>
      <c r="G8" s="434">
        <f t="shared" ref="G8:H8" si="3">SUMIF($C11:$C40,"*市",G11:G40)</f>
        <v>26860</v>
      </c>
      <c r="H8" s="435">
        <f t="shared" si="3"/>
        <v>4270</v>
      </c>
      <c r="I8" s="84">
        <f t="shared" si="1"/>
        <v>15.9</v>
      </c>
    </row>
    <row r="9" spans="1:11" ht="24.75" customHeight="1">
      <c r="A9" s="65"/>
      <c r="B9" s="66"/>
      <c r="C9" s="99" t="s">
        <v>48</v>
      </c>
      <c r="D9" s="110">
        <f>D7-D8</f>
        <v>8631</v>
      </c>
      <c r="E9" s="111">
        <f>E7-E8</f>
        <v>4351</v>
      </c>
      <c r="F9" s="85">
        <f t="shared" si="0"/>
        <v>50.4</v>
      </c>
      <c r="G9" s="110">
        <f t="shared" ref="G9:H9" si="4">G7-G8</f>
        <v>566</v>
      </c>
      <c r="H9" s="111">
        <f t="shared" si="4"/>
        <v>105</v>
      </c>
      <c r="I9" s="85">
        <f t="shared" si="1"/>
        <v>18.600000000000001</v>
      </c>
    </row>
    <row r="10" spans="1:11" ht="24.75" customHeight="1">
      <c r="A10" s="69"/>
      <c r="B10" s="70"/>
      <c r="C10" s="100" t="s">
        <v>49</v>
      </c>
      <c r="D10" s="157">
        <f>SUM(D41:D49)</f>
        <v>4934</v>
      </c>
      <c r="E10" s="158">
        <f>SUM(E41:E49)</f>
        <v>2074</v>
      </c>
      <c r="F10" s="86">
        <f t="shared" si="0"/>
        <v>42</v>
      </c>
      <c r="G10" s="157">
        <f>SUM(G41:G49)</f>
        <v>326</v>
      </c>
      <c r="H10" s="158">
        <f>SUM(H41:H49)</f>
        <v>32</v>
      </c>
      <c r="I10" s="86">
        <f t="shared" si="1"/>
        <v>9.8000000000000007</v>
      </c>
    </row>
    <row r="11" spans="1:11" ht="24.75" customHeight="1">
      <c r="A11" s="65">
        <v>1</v>
      </c>
      <c r="B11" s="66">
        <v>9</v>
      </c>
      <c r="C11" s="101" t="s">
        <v>50</v>
      </c>
      <c r="D11" s="436">
        <f>'特定健診・保健指導実施率 '!C31</f>
        <v>71832</v>
      </c>
      <c r="E11" s="431">
        <f>'特定健診・保健指導実施率 '!D31</f>
        <v>32754</v>
      </c>
      <c r="F11" s="83">
        <f t="shared" si="0"/>
        <v>45.6</v>
      </c>
      <c r="G11" s="436">
        <f>'特定健診・保健指導実施率 '!G31</f>
        <v>3546</v>
      </c>
      <c r="H11" s="431">
        <f>'特定健診・保健指導実施率 '!H31</f>
        <v>923</v>
      </c>
      <c r="I11" s="83">
        <f t="shared" si="1"/>
        <v>26</v>
      </c>
    </row>
    <row r="12" spans="1:11" ht="24.75" customHeight="1">
      <c r="A12" s="65">
        <v>2</v>
      </c>
      <c r="B12" s="66">
        <v>14</v>
      </c>
      <c r="C12" s="102" t="s">
        <v>51</v>
      </c>
      <c r="D12" s="437">
        <f>'特定健診・保健指導実施率 '!C32</f>
        <v>21447</v>
      </c>
      <c r="E12" s="433">
        <f>'特定健診・保健指導実施率 '!D32</f>
        <v>9455</v>
      </c>
      <c r="F12" s="84">
        <f t="shared" si="0"/>
        <v>44.1</v>
      </c>
      <c r="G12" s="437">
        <f>'特定健診・保健指導実施率 '!G32</f>
        <v>1160</v>
      </c>
      <c r="H12" s="433">
        <f>'特定健診・保健指導実施率 '!H32</f>
        <v>81</v>
      </c>
      <c r="I12" s="84">
        <f t="shared" si="1"/>
        <v>7</v>
      </c>
    </row>
    <row r="13" spans="1:11" ht="24.75" customHeight="1">
      <c r="A13" s="65">
        <v>3</v>
      </c>
      <c r="B13" s="66">
        <v>20</v>
      </c>
      <c r="C13" s="102" t="s">
        <v>52</v>
      </c>
      <c r="D13" s="437">
        <f>'特定健診・保健指導実施率 '!C33</f>
        <v>16882</v>
      </c>
      <c r="E13" s="433">
        <f>'特定健診・保健指導実施率 '!D33</f>
        <v>7796</v>
      </c>
      <c r="F13" s="84">
        <f t="shared" si="0"/>
        <v>46.2</v>
      </c>
      <c r="G13" s="437">
        <f>'特定健診・保健指導実施率 '!G33</f>
        <v>706</v>
      </c>
      <c r="H13" s="433">
        <f>'特定健診・保健指導実施率 '!H33</f>
        <v>132</v>
      </c>
      <c r="I13" s="84">
        <f t="shared" si="1"/>
        <v>18.7</v>
      </c>
    </row>
    <row r="14" spans="1:11" ht="24.75" customHeight="1">
      <c r="A14" s="65">
        <v>4</v>
      </c>
      <c r="B14" s="66">
        <v>21</v>
      </c>
      <c r="C14" s="102" t="s">
        <v>53</v>
      </c>
      <c r="D14" s="437">
        <f>'特定健診・保健指導実施率 '!C34</f>
        <v>21729</v>
      </c>
      <c r="E14" s="433">
        <f>'特定健診・保健指導実施率 '!D34</f>
        <v>10387</v>
      </c>
      <c r="F14" s="84">
        <f t="shared" si="0"/>
        <v>47.8</v>
      </c>
      <c r="G14" s="437">
        <f>'特定健診・保健指導実施率 '!G34</f>
        <v>1022</v>
      </c>
      <c r="H14" s="433">
        <f>'特定健診・保健指導実施率 '!H34</f>
        <v>151</v>
      </c>
      <c r="I14" s="84">
        <f t="shared" si="1"/>
        <v>14.8</v>
      </c>
    </row>
    <row r="15" spans="1:11" ht="24.75" customHeight="1">
      <c r="A15" s="65">
        <v>5</v>
      </c>
      <c r="B15" s="66">
        <v>1</v>
      </c>
      <c r="C15" s="102" t="s">
        <v>54</v>
      </c>
      <c r="D15" s="437">
        <f>'特定健診・保健指導実施率 '!C35</f>
        <v>19202</v>
      </c>
      <c r="E15" s="433">
        <f>'特定健診・保健指導実施率 '!D35</f>
        <v>9810</v>
      </c>
      <c r="F15" s="84">
        <f t="shared" si="0"/>
        <v>51.1</v>
      </c>
      <c r="G15" s="437">
        <f>'特定健診・保健指導実施率 '!G35</f>
        <v>1073</v>
      </c>
      <c r="H15" s="433">
        <f>'特定健診・保健指導実施率 '!H35</f>
        <v>227</v>
      </c>
      <c r="I15" s="84">
        <f t="shared" si="1"/>
        <v>21.2</v>
      </c>
    </row>
    <row r="16" spans="1:11" ht="24.75" customHeight="1">
      <c r="A16" s="65">
        <v>6</v>
      </c>
      <c r="B16" s="66">
        <v>22</v>
      </c>
      <c r="C16" s="102" t="s">
        <v>55</v>
      </c>
      <c r="D16" s="437">
        <f>'特定健診・保健指導実施率 '!C36</f>
        <v>30073</v>
      </c>
      <c r="E16" s="433">
        <f>'特定健診・保健指導実施率 '!D36</f>
        <v>15034</v>
      </c>
      <c r="F16" s="84">
        <f t="shared" si="0"/>
        <v>50</v>
      </c>
      <c r="G16" s="437">
        <f>'特定健診・保健指導実施率 '!G36</f>
        <v>1548</v>
      </c>
      <c r="H16" s="433">
        <f>'特定健診・保健指導実施率 '!H36</f>
        <v>145</v>
      </c>
      <c r="I16" s="84">
        <f t="shared" si="1"/>
        <v>9.4</v>
      </c>
    </row>
    <row r="17" spans="1:9" ht="24.75" customHeight="1">
      <c r="A17" s="65">
        <v>7</v>
      </c>
      <c r="B17" s="66">
        <v>15</v>
      </c>
      <c r="C17" s="102" t="s">
        <v>56</v>
      </c>
      <c r="D17" s="437">
        <f>'特定健診・保健指導実施率 '!C37</f>
        <v>14656</v>
      </c>
      <c r="E17" s="433">
        <f>'特定健診・保健指導実施率 '!D37</f>
        <v>6790</v>
      </c>
      <c r="F17" s="84">
        <f t="shared" si="0"/>
        <v>46.3</v>
      </c>
      <c r="G17" s="437">
        <f>'特定健診・保健指導実施率 '!G37</f>
        <v>786</v>
      </c>
      <c r="H17" s="433">
        <f>'特定健診・保健指導実施率 '!H37</f>
        <v>74</v>
      </c>
      <c r="I17" s="84">
        <f t="shared" si="1"/>
        <v>9.4</v>
      </c>
    </row>
    <row r="18" spans="1:9" ht="24.75" customHeight="1">
      <c r="A18" s="65">
        <v>8</v>
      </c>
      <c r="B18" s="66">
        <v>23</v>
      </c>
      <c r="C18" s="102" t="s">
        <v>57</v>
      </c>
      <c r="D18" s="437">
        <f>'特定健診・保健指導実施率 '!C38</f>
        <v>26435</v>
      </c>
      <c r="E18" s="433">
        <f>'特定健診・保健指導実施率 '!D38</f>
        <v>14450</v>
      </c>
      <c r="F18" s="84">
        <f t="shared" si="0"/>
        <v>54.7</v>
      </c>
      <c r="G18" s="437">
        <f>'特定健診・保健指導実施率 '!G38</f>
        <v>1482</v>
      </c>
      <c r="H18" s="433">
        <f>'特定健診・保健指導実施率 '!H38</f>
        <v>104</v>
      </c>
      <c r="I18" s="84">
        <f t="shared" si="1"/>
        <v>7</v>
      </c>
    </row>
    <row r="19" spans="1:9" ht="24.75" customHeight="1">
      <c r="A19" s="65">
        <v>9</v>
      </c>
      <c r="B19" s="66">
        <v>10</v>
      </c>
      <c r="C19" s="102" t="s">
        <v>58</v>
      </c>
      <c r="D19" s="437">
        <f>'特定健診・保健指導実施率 '!C39</f>
        <v>52024</v>
      </c>
      <c r="E19" s="433">
        <f>'特定健診・保健指導実施率 '!D39</f>
        <v>23676</v>
      </c>
      <c r="F19" s="84">
        <f t="shared" si="0"/>
        <v>45.5</v>
      </c>
      <c r="G19" s="437">
        <f>'特定健診・保健指導実施率 '!G39</f>
        <v>2569</v>
      </c>
      <c r="H19" s="433">
        <f>'特定健診・保健指導実施率 '!H39</f>
        <v>366</v>
      </c>
      <c r="I19" s="84">
        <f t="shared" si="1"/>
        <v>14.2</v>
      </c>
    </row>
    <row r="20" spans="1:9" ht="24.75" customHeight="1">
      <c r="A20" s="65">
        <v>10</v>
      </c>
      <c r="B20" s="66">
        <v>24</v>
      </c>
      <c r="C20" s="102" t="s">
        <v>59</v>
      </c>
      <c r="D20" s="437">
        <f>'特定健診・保健指導実施率 '!C52</f>
        <v>13233</v>
      </c>
      <c r="E20" s="433">
        <f>'特定健診・保健指導実施率 '!D52</f>
        <v>6743</v>
      </c>
      <c r="F20" s="84">
        <f t="shared" si="0"/>
        <v>51</v>
      </c>
      <c r="G20" s="437">
        <f>'特定健診・保健指導実施率 '!G52</f>
        <v>713</v>
      </c>
      <c r="H20" s="433">
        <f>'特定健診・保健指導実施率 '!H52</f>
        <v>96</v>
      </c>
      <c r="I20" s="84">
        <f t="shared" si="1"/>
        <v>13.5</v>
      </c>
    </row>
    <row r="21" spans="1:9" ht="24.75" customHeight="1">
      <c r="A21" s="65">
        <v>11</v>
      </c>
      <c r="B21" s="66">
        <v>26</v>
      </c>
      <c r="C21" s="102" t="s">
        <v>60</v>
      </c>
      <c r="D21" s="437">
        <f>'特定健診・保健指導実施率 '!C60</f>
        <v>22482</v>
      </c>
      <c r="E21" s="433">
        <f>'特定健診・保健指導実施率 '!D60</f>
        <v>11136</v>
      </c>
      <c r="F21" s="84">
        <f t="shared" si="0"/>
        <v>49.5</v>
      </c>
      <c r="G21" s="437">
        <f>'特定健診・保健指導実施率 '!G60</f>
        <v>1348</v>
      </c>
      <c r="H21" s="433">
        <f>'特定健診・保健指導実施率 '!H60</f>
        <v>319</v>
      </c>
      <c r="I21" s="84">
        <f t="shared" si="1"/>
        <v>23.7</v>
      </c>
    </row>
    <row r="22" spans="1:9" ht="24.75" customHeight="1">
      <c r="A22" s="65">
        <v>12</v>
      </c>
      <c r="B22" s="66">
        <v>11</v>
      </c>
      <c r="C22" s="102" t="s">
        <v>61</v>
      </c>
      <c r="D22" s="437">
        <f>'特定健診・保健指導実施率 '!C47</f>
        <v>20967</v>
      </c>
      <c r="E22" s="433">
        <f>'特定健診・保健指導実施率 '!D47</f>
        <v>9195</v>
      </c>
      <c r="F22" s="84">
        <f t="shared" si="0"/>
        <v>43.9</v>
      </c>
      <c r="G22" s="437">
        <f>'特定健診・保健指導実施率 '!G47</f>
        <v>929</v>
      </c>
      <c r="H22" s="433">
        <f>'特定健診・保健指導実施率 '!H47</f>
        <v>167</v>
      </c>
      <c r="I22" s="84">
        <f t="shared" si="1"/>
        <v>18</v>
      </c>
    </row>
    <row r="23" spans="1:9" ht="24.75" customHeight="1">
      <c r="A23" s="65">
        <v>13</v>
      </c>
      <c r="B23" s="66">
        <v>27</v>
      </c>
      <c r="C23" s="102" t="s">
        <v>62</v>
      </c>
      <c r="D23" s="437">
        <f>'特定健診・保健指導実施率 '!C56</f>
        <v>19547</v>
      </c>
      <c r="E23" s="433">
        <f>'特定健診・保健指導実施率 '!D56</f>
        <v>9477</v>
      </c>
      <c r="F23" s="84">
        <f t="shared" si="0"/>
        <v>48.5</v>
      </c>
      <c r="G23" s="437">
        <f>'特定健診・保健指導実施率 '!G56</f>
        <v>1112</v>
      </c>
      <c r="H23" s="433">
        <f>'特定健診・保健指導実施率 '!H56</f>
        <v>337</v>
      </c>
      <c r="I23" s="84">
        <f t="shared" si="1"/>
        <v>30.3</v>
      </c>
    </row>
    <row r="24" spans="1:9" ht="24.75" customHeight="1">
      <c r="A24" s="65">
        <v>14</v>
      </c>
      <c r="B24" s="66">
        <v>16</v>
      </c>
      <c r="C24" s="102" t="s">
        <v>63</v>
      </c>
      <c r="D24" s="437">
        <f>'特定健診・保健指導実施率 '!C53</f>
        <v>13945</v>
      </c>
      <c r="E24" s="433">
        <f>'特定健診・保健指導実施率 '!D53</f>
        <v>6175</v>
      </c>
      <c r="F24" s="84">
        <f t="shared" si="0"/>
        <v>44.3</v>
      </c>
      <c r="G24" s="437">
        <f>'特定健診・保健指導実施率 '!G53</f>
        <v>680</v>
      </c>
      <c r="H24" s="433">
        <f>'特定健診・保健指導実施率 '!H53</f>
        <v>75</v>
      </c>
      <c r="I24" s="84">
        <f t="shared" si="1"/>
        <v>11</v>
      </c>
    </row>
    <row r="25" spans="1:9" ht="24.75" customHeight="1">
      <c r="A25" s="65">
        <v>15</v>
      </c>
      <c r="B25" s="66">
        <v>17</v>
      </c>
      <c r="C25" s="102" t="s">
        <v>64</v>
      </c>
      <c r="D25" s="437">
        <f>'特定健診・保健指導実施率 '!C50</f>
        <v>9413</v>
      </c>
      <c r="E25" s="433">
        <f>'特定健診・保健指導実施率 '!D50</f>
        <v>4368</v>
      </c>
      <c r="F25" s="84">
        <f t="shared" si="0"/>
        <v>46.4</v>
      </c>
      <c r="G25" s="437">
        <f>'特定健診・保健指導実施率 '!G50</f>
        <v>485</v>
      </c>
      <c r="H25" s="433">
        <f>'特定健診・保健指導実施率 '!H50</f>
        <v>54</v>
      </c>
      <c r="I25" s="84">
        <f t="shared" si="1"/>
        <v>11.1</v>
      </c>
    </row>
    <row r="26" spans="1:9" ht="24.75" customHeight="1">
      <c r="A26" s="65">
        <v>16</v>
      </c>
      <c r="B26" s="66">
        <v>2</v>
      </c>
      <c r="C26" s="102" t="s">
        <v>65</v>
      </c>
      <c r="D26" s="437">
        <f>'特定健診・保健指導実施率 '!C40</f>
        <v>8193</v>
      </c>
      <c r="E26" s="433">
        <f>'特定健診・保健指導実施率 '!D40</f>
        <v>3945</v>
      </c>
      <c r="F26" s="84">
        <f t="shared" si="0"/>
        <v>48.2</v>
      </c>
      <c r="G26" s="437">
        <f>'特定健診・保健指導実施率 '!G40</f>
        <v>438</v>
      </c>
      <c r="H26" s="433">
        <f>'特定健診・保健指導実施率 '!H40</f>
        <v>57</v>
      </c>
      <c r="I26" s="84">
        <f t="shared" si="1"/>
        <v>13</v>
      </c>
    </row>
    <row r="27" spans="1:9" ht="24.75" customHeight="1">
      <c r="A27" s="65">
        <v>17</v>
      </c>
      <c r="B27" s="66">
        <v>25</v>
      </c>
      <c r="C27" s="102" t="s">
        <v>66</v>
      </c>
      <c r="D27" s="437">
        <f>'特定健診・保健指導実施率 '!C51</f>
        <v>9872</v>
      </c>
      <c r="E27" s="433">
        <f>'特定健診・保健指導実施率 '!D51</f>
        <v>5077</v>
      </c>
      <c r="F27" s="84">
        <f t="shared" si="0"/>
        <v>51.4</v>
      </c>
      <c r="G27" s="437">
        <f>'特定健診・保健指導実施率 '!G51</f>
        <v>515</v>
      </c>
      <c r="H27" s="433">
        <f>'特定健診・保健指導実施率 '!H51</f>
        <v>126</v>
      </c>
      <c r="I27" s="84">
        <f t="shared" si="1"/>
        <v>24.5</v>
      </c>
    </row>
    <row r="28" spans="1:9" ht="24.75" customHeight="1">
      <c r="A28" s="65">
        <v>18</v>
      </c>
      <c r="B28" s="66">
        <v>18</v>
      </c>
      <c r="C28" s="102" t="s">
        <v>67</v>
      </c>
      <c r="D28" s="437">
        <f>'特定健診・保健指導実施率 '!C55</f>
        <v>10959</v>
      </c>
      <c r="E28" s="433">
        <f>'特定健診・保健指導実施率 '!D55</f>
        <v>5070</v>
      </c>
      <c r="F28" s="84">
        <f t="shared" si="0"/>
        <v>46.3</v>
      </c>
      <c r="G28" s="437">
        <f>'特定健診・保健指導実施率 '!G55</f>
        <v>619</v>
      </c>
      <c r="H28" s="433">
        <f>'特定健診・保健指導実施率 '!H55</f>
        <v>39</v>
      </c>
      <c r="I28" s="84">
        <f t="shared" si="1"/>
        <v>6.3</v>
      </c>
    </row>
    <row r="29" spans="1:9" ht="24.75" customHeight="1">
      <c r="A29" s="65">
        <v>19</v>
      </c>
      <c r="B29" s="66">
        <v>28</v>
      </c>
      <c r="C29" s="102" t="s">
        <v>68</v>
      </c>
      <c r="D29" s="437">
        <f>'特定健診・保健指導実施率 '!C57</f>
        <v>9620</v>
      </c>
      <c r="E29" s="433">
        <f>'特定健診・保健指導実施率 '!D57</f>
        <v>4936</v>
      </c>
      <c r="F29" s="84">
        <f t="shared" si="0"/>
        <v>51.3</v>
      </c>
      <c r="G29" s="437">
        <f>'特定健診・保健指導実施率 '!G57</f>
        <v>656</v>
      </c>
      <c r="H29" s="433">
        <f>'特定健診・保健指導実施率 '!H57</f>
        <v>95</v>
      </c>
      <c r="I29" s="84">
        <f t="shared" si="1"/>
        <v>14.5</v>
      </c>
    </row>
    <row r="30" spans="1:9" ht="24.75" customHeight="1">
      <c r="A30" s="65">
        <v>20</v>
      </c>
      <c r="B30" s="66">
        <v>29</v>
      </c>
      <c r="C30" s="102" t="s">
        <v>69</v>
      </c>
      <c r="D30" s="437">
        <f>'特定健診・保健指導実施率 '!C58</f>
        <v>15096</v>
      </c>
      <c r="E30" s="433">
        <f>'特定健診・保健指導実施率 '!D58</f>
        <v>7372</v>
      </c>
      <c r="F30" s="84">
        <f t="shared" si="0"/>
        <v>48.8</v>
      </c>
      <c r="G30" s="437">
        <f>'特定健診・保健指導実施率 '!G58</f>
        <v>967</v>
      </c>
      <c r="H30" s="433">
        <f>'特定健診・保健指導実施率 '!H58</f>
        <v>97</v>
      </c>
      <c r="I30" s="84">
        <f t="shared" si="1"/>
        <v>10</v>
      </c>
    </row>
    <row r="31" spans="1:9" ht="24.75" customHeight="1">
      <c r="A31" s="65">
        <v>21</v>
      </c>
      <c r="B31" s="66">
        <v>19</v>
      </c>
      <c r="C31" s="102" t="s">
        <v>70</v>
      </c>
      <c r="D31" s="437">
        <f>'特定健診・保健指導実施率 '!C54</f>
        <v>9288</v>
      </c>
      <c r="E31" s="433">
        <f>'特定健診・保健指導実施率 '!D54</f>
        <v>4570</v>
      </c>
      <c r="F31" s="84">
        <f t="shared" si="0"/>
        <v>49.2</v>
      </c>
      <c r="G31" s="437">
        <f>'特定健診・保健指導実施率 '!G54</f>
        <v>568</v>
      </c>
      <c r="H31" s="433">
        <f>'特定健診・保健指導実施率 '!H54</f>
        <v>34</v>
      </c>
      <c r="I31" s="84">
        <f t="shared" si="1"/>
        <v>6</v>
      </c>
    </row>
    <row r="32" spans="1:9" ht="24.75" customHeight="1">
      <c r="A32" s="65">
        <v>22</v>
      </c>
      <c r="B32" s="66">
        <v>12</v>
      </c>
      <c r="C32" s="102" t="s">
        <v>71</v>
      </c>
      <c r="D32" s="437">
        <f>'特定健診・保健指導実施率 '!C48</f>
        <v>19185</v>
      </c>
      <c r="E32" s="433">
        <f>'特定健診・保健指導実施率 '!D48</f>
        <v>9451</v>
      </c>
      <c r="F32" s="84">
        <f t="shared" si="0"/>
        <v>49.3</v>
      </c>
      <c r="G32" s="437">
        <f>'特定健診・保健指導実施率 '!G48</f>
        <v>1026</v>
      </c>
      <c r="H32" s="433">
        <f>'特定健診・保健指導実施率 '!H48</f>
        <v>153</v>
      </c>
      <c r="I32" s="84">
        <f t="shared" si="1"/>
        <v>14.9</v>
      </c>
    </row>
    <row r="33" spans="1:9" ht="24.75" customHeight="1">
      <c r="A33" s="65">
        <v>23</v>
      </c>
      <c r="B33" s="66">
        <v>13</v>
      </c>
      <c r="C33" s="102" t="s">
        <v>72</v>
      </c>
      <c r="D33" s="437">
        <f>'特定健診・保健指導実施率 '!C49</f>
        <v>9939</v>
      </c>
      <c r="E33" s="433">
        <f>'特定健診・保健指導実施率 '!D49</f>
        <v>4725</v>
      </c>
      <c r="F33" s="84">
        <f t="shared" si="0"/>
        <v>47.5</v>
      </c>
      <c r="G33" s="437">
        <f>'特定健診・保健指導実施率 '!G49</f>
        <v>547</v>
      </c>
      <c r="H33" s="433">
        <f>'特定健診・保健指導実施率 '!H49</f>
        <v>198</v>
      </c>
      <c r="I33" s="84">
        <f t="shared" si="1"/>
        <v>36.200000000000003</v>
      </c>
    </row>
    <row r="34" spans="1:9" ht="24.75" customHeight="1">
      <c r="A34" s="65">
        <v>24</v>
      </c>
      <c r="B34" s="66">
        <v>3</v>
      </c>
      <c r="C34" s="102" t="s">
        <v>73</v>
      </c>
      <c r="D34" s="437">
        <f>'特定健診・保健指導実施率 '!C41</f>
        <v>7000</v>
      </c>
      <c r="E34" s="433">
        <f>'特定健診・保健指導実施率 '!D41</f>
        <v>3520</v>
      </c>
      <c r="F34" s="84">
        <f t="shared" si="0"/>
        <v>50.3</v>
      </c>
      <c r="G34" s="437">
        <f>'特定健診・保健指導実施率 '!G41</f>
        <v>430</v>
      </c>
      <c r="H34" s="433">
        <f>'特定健診・保健指導実施率 '!H41</f>
        <v>47</v>
      </c>
      <c r="I34" s="84">
        <f t="shared" si="1"/>
        <v>10.9</v>
      </c>
    </row>
    <row r="35" spans="1:9" ht="24.75" customHeight="1">
      <c r="A35" s="65">
        <v>25</v>
      </c>
      <c r="B35" s="66">
        <v>4</v>
      </c>
      <c r="C35" s="102" t="s">
        <v>74</v>
      </c>
      <c r="D35" s="437">
        <f>'特定健診・保健指導実施率 '!C43</f>
        <v>11317</v>
      </c>
      <c r="E35" s="433">
        <f>'特定健診・保健指導実施率 '!D43</f>
        <v>5502</v>
      </c>
      <c r="F35" s="84">
        <f t="shared" si="0"/>
        <v>48.6</v>
      </c>
      <c r="G35" s="437">
        <f>'特定健診・保健指導実施率 '!G43</f>
        <v>621</v>
      </c>
      <c r="H35" s="433">
        <f>'特定健診・保健指導実施率 '!H43</f>
        <v>50</v>
      </c>
      <c r="I35" s="84">
        <f t="shared" si="1"/>
        <v>8.1</v>
      </c>
    </row>
    <row r="36" spans="1:9" ht="24.75" customHeight="1">
      <c r="A36" s="65">
        <v>26</v>
      </c>
      <c r="B36" s="66">
        <v>30</v>
      </c>
      <c r="C36" s="98" t="s">
        <v>75</v>
      </c>
      <c r="D36" s="437">
        <f>'特定健診・保健指導実施率 '!C59</f>
        <v>24739</v>
      </c>
      <c r="E36" s="433">
        <f>'特定健診・保健指導実施率 '!D59</f>
        <v>11694</v>
      </c>
      <c r="F36" s="84">
        <f t="shared" si="0"/>
        <v>47.3</v>
      </c>
      <c r="G36" s="437">
        <f>'特定健診・保健指導実施率 '!G59</f>
        <v>1314</v>
      </c>
      <c r="H36" s="433">
        <f>'特定健診・保健指導実施率 '!H59</f>
        <v>123</v>
      </c>
      <c r="I36" s="84">
        <f t="shared" si="1"/>
        <v>9.4</v>
      </c>
    </row>
    <row r="37" spans="1:9" ht="24.75" customHeight="1">
      <c r="A37" s="65">
        <v>27</v>
      </c>
      <c r="B37" s="66">
        <v>5</v>
      </c>
      <c r="C37" s="98" t="s">
        <v>76</v>
      </c>
      <c r="D37" s="437">
        <f>'特定健診・保健指導実施率 '!C42</f>
        <v>5008</v>
      </c>
      <c r="E37" s="433">
        <f>'特定健診・保健指導実施率 '!D42</f>
        <v>2348</v>
      </c>
      <c r="F37" s="84">
        <f t="shared" si="0"/>
        <v>46.9</v>
      </c>
      <c r="G37" s="437">
        <f>'特定健診・保健指導実施率 '!G42</f>
        <v>281</v>
      </c>
      <c r="H37" s="433">
        <f>'特定健診・保健指導実施率 '!H42</f>
        <v>49</v>
      </c>
      <c r="I37" s="84">
        <f t="shared" si="1"/>
        <v>17.399999999999999</v>
      </c>
    </row>
    <row r="38" spans="1:9" ht="24.75" customHeight="1">
      <c r="A38" s="65">
        <v>28</v>
      </c>
      <c r="B38" s="66">
        <v>6</v>
      </c>
      <c r="C38" s="98" t="s">
        <v>77</v>
      </c>
      <c r="D38" s="437">
        <f>'特定健診・保健指導実施率 '!C44</f>
        <v>2322</v>
      </c>
      <c r="E38" s="433">
        <f>'特定健診・保健指導実施率 '!D44</f>
        <v>1387</v>
      </c>
      <c r="F38" s="84">
        <f t="shared" si="0"/>
        <v>59.7</v>
      </c>
      <c r="G38" s="437">
        <f>'特定健診・保健指導実施率 '!G44</f>
        <v>202</v>
      </c>
      <c r="H38" s="433">
        <f>'特定健診・保健指導実施率 '!H44</f>
        <v>48</v>
      </c>
      <c r="I38" s="84">
        <f t="shared" si="1"/>
        <v>23.8</v>
      </c>
    </row>
    <row r="39" spans="1:9" ht="24.75" customHeight="1">
      <c r="A39" s="65">
        <v>29</v>
      </c>
      <c r="B39" s="66">
        <v>7</v>
      </c>
      <c r="C39" s="98" t="s">
        <v>78</v>
      </c>
      <c r="D39" s="438">
        <f>'特定健診・保健指導実施率 '!C45</f>
        <v>407</v>
      </c>
      <c r="E39" s="439">
        <f>'特定健診・保健指導実施率 '!D45</f>
        <v>181</v>
      </c>
      <c r="F39" s="84">
        <f t="shared" si="0"/>
        <v>44.5</v>
      </c>
      <c r="G39" s="438">
        <f>'特定健診・保健指導実施率 '!G45</f>
        <v>23</v>
      </c>
      <c r="H39" s="439">
        <f>'特定健診・保健指導実施率 '!H45</f>
        <v>8</v>
      </c>
      <c r="I39" s="84">
        <f t="shared" si="1"/>
        <v>34.799999999999997</v>
      </c>
    </row>
    <row r="40" spans="1:9" ht="24.75" customHeight="1">
      <c r="A40" s="65">
        <v>30</v>
      </c>
      <c r="B40" s="66">
        <v>8</v>
      </c>
      <c r="C40" s="340" t="s">
        <v>79</v>
      </c>
      <c r="D40" s="440">
        <f>'特定健診・保健指導実施率 '!C46</f>
        <v>894</v>
      </c>
      <c r="E40" s="441">
        <f>'特定健診・保健指導実施率 '!D46</f>
        <v>435</v>
      </c>
      <c r="F40" s="85">
        <f t="shared" si="0"/>
        <v>48.7</v>
      </c>
      <c r="G40" s="440">
        <f>'特定健診・保健指導実施率 '!G46</f>
        <v>60</v>
      </c>
      <c r="H40" s="441">
        <f>'特定健診・保健指導実施率 '!H46</f>
        <v>0</v>
      </c>
      <c r="I40" s="85">
        <f t="shared" si="1"/>
        <v>0</v>
      </c>
    </row>
    <row r="41" spans="1:9" ht="24.75" customHeight="1">
      <c r="A41" s="320"/>
      <c r="B41" s="321"/>
      <c r="C41" s="101" t="s">
        <v>304</v>
      </c>
      <c r="D41" s="436">
        <v>1382</v>
      </c>
      <c r="E41" s="431">
        <v>404</v>
      </c>
      <c r="F41" s="83">
        <f t="shared" si="0"/>
        <v>29.2</v>
      </c>
      <c r="G41" s="436">
        <v>57</v>
      </c>
      <c r="H41" s="431">
        <v>7</v>
      </c>
      <c r="I41" s="83">
        <f t="shared" si="1"/>
        <v>12.3</v>
      </c>
    </row>
    <row r="42" spans="1:9" ht="24.75" customHeight="1">
      <c r="A42" s="65"/>
      <c r="B42" s="66"/>
      <c r="C42" s="102" t="s">
        <v>305</v>
      </c>
      <c r="D42" s="437">
        <v>54</v>
      </c>
      <c r="E42" s="433">
        <v>40</v>
      </c>
      <c r="F42" s="84">
        <f t="shared" si="0"/>
        <v>74.099999999999994</v>
      </c>
      <c r="G42" s="437">
        <v>5</v>
      </c>
      <c r="H42" s="433">
        <v>0</v>
      </c>
      <c r="I42" s="84">
        <f t="shared" si="1"/>
        <v>0</v>
      </c>
    </row>
    <row r="43" spans="1:9" ht="24.75" customHeight="1">
      <c r="A43" s="65"/>
      <c r="B43" s="66"/>
      <c r="C43" s="102" t="s">
        <v>306</v>
      </c>
      <c r="D43" s="437">
        <v>537</v>
      </c>
      <c r="E43" s="433">
        <v>295</v>
      </c>
      <c r="F43" s="84">
        <f t="shared" si="0"/>
        <v>54.9</v>
      </c>
      <c r="G43" s="437">
        <v>42</v>
      </c>
      <c r="H43" s="433">
        <v>4</v>
      </c>
      <c r="I43" s="84">
        <f t="shared" si="1"/>
        <v>9.5</v>
      </c>
    </row>
    <row r="44" spans="1:9" ht="24.75" customHeight="1">
      <c r="A44" s="65"/>
      <c r="B44" s="66"/>
      <c r="C44" s="102" t="s">
        <v>307</v>
      </c>
      <c r="D44" s="437">
        <v>439</v>
      </c>
      <c r="E44" s="433">
        <v>244</v>
      </c>
      <c r="F44" s="84">
        <f t="shared" si="0"/>
        <v>55.6</v>
      </c>
      <c r="G44" s="437">
        <v>36</v>
      </c>
      <c r="H44" s="433">
        <v>0</v>
      </c>
      <c r="I44" s="84">
        <f t="shared" si="1"/>
        <v>0</v>
      </c>
    </row>
    <row r="45" spans="1:9" ht="24.75" customHeight="1">
      <c r="A45" s="65"/>
      <c r="B45" s="66"/>
      <c r="C45" s="102" t="s">
        <v>308</v>
      </c>
      <c r="D45" s="437">
        <v>391</v>
      </c>
      <c r="E45" s="433">
        <v>174</v>
      </c>
      <c r="F45" s="84">
        <f t="shared" si="0"/>
        <v>44.5</v>
      </c>
      <c r="G45" s="437">
        <v>36</v>
      </c>
      <c r="H45" s="433">
        <v>9</v>
      </c>
      <c r="I45" s="84">
        <f t="shared" si="1"/>
        <v>25</v>
      </c>
    </row>
    <row r="46" spans="1:9" ht="24.75" customHeight="1">
      <c r="A46" s="65"/>
      <c r="B46" s="66"/>
      <c r="C46" s="102" t="s">
        <v>309</v>
      </c>
      <c r="D46" s="437">
        <v>51</v>
      </c>
      <c r="E46" s="433">
        <v>23</v>
      </c>
      <c r="F46" s="84">
        <f t="shared" si="0"/>
        <v>45.1</v>
      </c>
      <c r="G46" s="437">
        <v>5</v>
      </c>
      <c r="H46" s="433">
        <v>0</v>
      </c>
      <c r="I46" s="84">
        <f t="shared" si="1"/>
        <v>0</v>
      </c>
    </row>
    <row r="47" spans="1:9" ht="24.75" customHeight="1">
      <c r="A47" s="65"/>
      <c r="B47" s="66"/>
      <c r="C47" s="102" t="s">
        <v>310</v>
      </c>
      <c r="D47" s="437">
        <v>1571</v>
      </c>
      <c r="E47" s="433">
        <v>564</v>
      </c>
      <c r="F47" s="84">
        <f t="shared" si="0"/>
        <v>35.9</v>
      </c>
      <c r="G47" s="437">
        <v>83</v>
      </c>
      <c r="H47" s="433">
        <v>12</v>
      </c>
      <c r="I47" s="84">
        <f t="shared" si="1"/>
        <v>14.5</v>
      </c>
    </row>
    <row r="48" spans="1:9" ht="24.75" customHeight="1">
      <c r="A48" s="65"/>
      <c r="B48" s="66"/>
      <c r="C48" s="102" t="s">
        <v>311</v>
      </c>
      <c r="D48" s="437">
        <v>27</v>
      </c>
      <c r="E48" s="433">
        <v>10</v>
      </c>
      <c r="F48" s="84">
        <f t="shared" si="0"/>
        <v>37</v>
      </c>
      <c r="G48" s="437">
        <v>2</v>
      </c>
      <c r="H48" s="433">
        <v>0</v>
      </c>
      <c r="I48" s="84">
        <f t="shared" si="1"/>
        <v>0</v>
      </c>
    </row>
    <row r="49" spans="1:9" ht="24.6" customHeight="1">
      <c r="A49" s="69"/>
      <c r="B49" s="70"/>
      <c r="C49" s="322" t="s">
        <v>116</v>
      </c>
      <c r="D49" s="442">
        <v>482</v>
      </c>
      <c r="E49" s="443">
        <v>320</v>
      </c>
      <c r="F49" s="86">
        <f t="shared" si="0"/>
        <v>66.400000000000006</v>
      </c>
      <c r="G49" s="442">
        <v>60</v>
      </c>
      <c r="H49" s="443">
        <v>0</v>
      </c>
      <c r="I49" s="86">
        <f t="shared" si="1"/>
        <v>0</v>
      </c>
    </row>
    <row r="50" spans="1:9" ht="24.75" customHeight="1">
      <c r="A50" s="67"/>
      <c r="B50" s="71"/>
      <c r="C50" s="104" t="s">
        <v>80</v>
      </c>
      <c r="D50" s="87">
        <f>SUMIF($C$11:$C$40,"青梅市",D$11:D$40)+SUMIF($C$11:$C$40,"福生市",D$11:D$40)+SUMIF($C$11:$C$40,"羽村市",D$11:D$40)+SUMIF($C$11:$C$40,"あきる野市",D$11:D$40)+SUMIF($C$11:$C$40,"瑞穂町",D$11:D$40)+SUMIF($C$11:$C$40,"日の出町",D$11:D$40)+SUMIF($C$11:$C$40,"檜原村",D$11:D$40)+SUMIF($C$11:$C$40,"奥多摩町",D$11:D$40)</f>
        <v>54343</v>
      </c>
      <c r="E50" s="88">
        <f>SUMIF($C$11:$C$40,"青梅市",E$11:E$40)+SUMIF($C$11:$C$40,"福生市",E$11:E$40)+SUMIF($C$11:$C$40,"羽村市",E$11:E$40)+SUMIF($C$11:$C$40,"あきる野市",E$11:E$40)+SUMIF($C$11:$C$40,"瑞穂町",E$11:E$40)+SUMIF($C$11:$C$40,"日の出町",E$11:E$40)+SUMIF($C$11:$C$40,"檜原村",E$11:E$40)+SUMIF($C$11:$C$40,"奥多摩町",E$11:E$40)</f>
        <v>27128</v>
      </c>
      <c r="F50" s="83">
        <f t="shared" si="0"/>
        <v>49.9</v>
      </c>
      <c r="G50" s="87">
        <f t="shared" ref="G50:H50" si="5">SUMIF($C$11:$C$40,"青梅市",G$11:G$40)+SUMIF($C$11:$C$40,"福生市",G$11:G$40)+SUMIF($C$11:$C$40,"羽村市",G$11:G$40)+SUMIF($C$11:$C$40,"あきる野市",G$11:G$40)+SUMIF($C$11:$C$40,"瑞穂町",G$11:G$40)+SUMIF($C$11:$C$40,"日の出町",G$11:G$40)+SUMIF($C$11:$C$40,"檜原村",G$11:G$40)+SUMIF($C$11:$C$40,"奥多摩町",G$11:G$40)</f>
        <v>3128</v>
      </c>
      <c r="H50" s="88">
        <f t="shared" si="5"/>
        <v>486</v>
      </c>
      <c r="I50" s="83">
        <f t="shared" si="1"/>
        <v>15.5</v>
      </c>
    </row>
    <row r="51" spans="1:9" ht="24.75" customHeight="1">
      <c r="A51" s="67"/>
      <c r="B51" s="71"/>
      <c r="C51" s="98" t="s">
        <v>81</v>
      </c>
      <c r="D51" s="89">
        <f>SUMIF($C$11:$C$40,"日野市",D$11:D$40)+SUMIF($C$11:$C$40,"多摩市",D$11:D$40)+SUMIF($C$11:$C$40,"稲城市",D$11:D$40)</f>
        <v>50091</v>
      </c>
      <c r="E51" s="90">
        <f>SUMIF($C$11:$C$40,"日野市",E$11:E$40)+SUMIF($C$11:$C$40,"多摩市",E$11:E$40)+SUMIF($C$11:$C$40,"稲城市",E$11:E$40)</f>
        <v>23371</v>
      </c>
      <c r="F51" s="84">
        <f t="shared" si="0"/>
        <v>46.7</v>
      </c>
      <c r="G51" s="89">
        <f t="shared" ref="G51:H51" si="6">SUMIF($C$11:$C$40,"日野市",G$11:G$40)+SUMIF($C$11:$C$40,"多摩市",G$11:G$40)+SUMIF($C$11:$C$40,"稲城市",G$11:G$40)</f>
        <v>2502</v>
      </c>
      <c r="H51" s="90">
        <f t="shared" si="6"/>
        <v>518</v>
      </c>
      <c r="I51" s="84">
        <f t="shared" si="1"/>
        <v>20.7</v>
      </c>
    </row>
    <row r="52" spans="1:9" ht="24.75" customHeight="1">
      <c r="A52" s="67"/>
      <c r="B52" s="71"/>
      <c r="C52" s="98" t="s">
        <v>82</v>
      </c>
      <c r="D52" s="91">
        <f>SUMIF($C$11:$C$40,"八王子市",D$11:D$40)+SUMIF($C$11:$C$40,"町田市",D$11:D$40)+SUMIF($C$11:$C$40,"日野市",D$11:D$40)+SUMIF($C$11:$C$40,"多摩市",D$11:D$40)+SUMIF($C$11:$C$40,"稲城市",D$11:D$40)</f>
        <v>173947</v>
      </c>
      <c r="E52" s="92">
        <f>SUMIF($C$11:$C$40,"八王子市",E$11:E$40)+SUMIF($C$11:$C$40,"町田市",E$11:E$40)+SUMIF($C$11:$C$40,"日野市",E$11:E$40)+SUMIF($C$11:$C$40,"多摩市",E$11:E$40)+SUMIF($C$11:$C$40,"稲城市",E$11:E$40)</f>
        <v>79801</v>
      </c>
      <c r="F52" s="84">
        <f t="shared" si="0"/>
        <v>45.9</v>
      </c>
      <c r="G52" s="91">
        <f t="shared" ref="G52:H52" si="7">SUMIF($C$11:$C$40,"八王子市",G$11:G$40)+SUMIF($C$11:$C$40,"町田市",G$11:G$40)+SUMIF($C$11:$C$40,"日野市",G$11:G$40)+SUMIF($C$11:$C$40,"多摩市",G$11:G$40)+SUMIF($C$11:$C$40,"稲城市",G$11:G$40)</f>
        <v>8617</v>
      </c>
      <c r="H52" s="92">
        <f t="shared" si="7"/>
        <v>1807</v>
      </c>
      <c r="I52" s="84">
        <f t="shared" si="1"/>
        <v>21</v>
      </c>
    </row>
    <row r="53" spans="1:9" ht="24.75" customHeight="1">
      <c r="A53" s="67"/>
      <c r="B53" s="71"/>
      <c r="C53" s="98" t="s">
        <v>83</v>
      </c>
      <c r="D53" s="89">
        <f>SUMIF($C$11:$C$40,"立川市",D$11:D$40)+SUMIF($C$11:$C$40,"昭島市",D$11:D$40)+SUMIF($C$11:$C$40,"国分寺市",D$11:D$40)+SUMIF($C$11:$C$40,"国立市",D$11:D$40)+SUMIF($C$11:$C$40,"東大和市",D$11:D$40)+SUMIF($C$11:$C$40,"武蔵村山市",D$11:D$40)</f>
        <v>79708</v>
      </c>
      <c r="E53" s="90">
        <f>SUMIF($C$11:$C$40,"立川市",E$11:E$40)+SUMIF($C$11:$C$40,"昭島市",E$11:E$40)+SUMIF($C$11:$C$40,"国分寺市",E$11:E$40)+SUMIF($C$11:$C$40,"国立市",E$11:E$40)+SUMIF($C$11:$C$40,"東大和市",E$11:E$40)+SUMIF($C$11:$C$40,"武蔵村山市",E$11:E$40)</f>
        <v>36428</v>
      </c>
      <c r="F53" s="84">
        <f t="shared" si="0"/>
        <v>45.7</v>
      </c>
      <c r="G53" s="89">
        <f t="shared" ref="G53:H53" si="8">SUMIF($C$11:$C$40,"立川市",G$11:G$40)+SUMIF($C$11:$C$40,"昭島市",G$11:G$40)+SUMIF($C$11:$C$40,"国分寺市",G$11:G$40)+SUMIF($C$11:$C$40,"国立市",G$11:G$40)+SUMIF($C$11:$C$40,"東大和市",G$11:G$40)+SUMIF($C$11:$C$40,"武蔵村山市",G$11:G$40)</f>
        <v>4298</v>
      </c>
      <c r="H53" s="90">
        <f t="shared" si="8"/>
        <v>357</v>
      </c>
      <c r="I53" s="84">
        <f t="shared" si="1"/>
        <v>8.3000000000000007</v>
      </c>
    </row>
    <row r="54" spans="1:9" ht="24.75" customHeight="1">
      <c r="A54" s="67"/>
      <c r="B54" s="71"/>
      <c r="C54" s="98" t="s">
        <v>84</v>
      </c>
      <c r="D54" s="89">
        <f>SUMIF($C$11:$C$40,"武蔵野市",D$11:D$40)+SUMIF($C$11:$C$40,"三鷹市",D$11:D$40)+SUMIF($C$11:$C$40,"府中市",D$11:D$40)+SUMIF($C$11:$C$40,"調布市",D$11:D$40)+SUMIF($C$11:$C$40,"小金井市",D$11:D$40)+SUMIF($C$11:$C$40,"狛江市",D$11:D$40)</f>
        <v>118224</v>
      </c>
      <c r="E54" s="90">
        <f>SUMIF($C$11:$C$40,"武蔵野市",E$11:E$40)+SUMIF($C$11:$C$40,"三鷹市",E$11:E$40)+SUMIF($C$11:$C$40,"府中市",E$11:E$40)+SUMIF($C$11:$C$40,"調布市",E$11:E$40)+SUMIF($C$11:$C$40,"小金井市",E$11:E$40)+SUMIF($C$11:$C$40,"狛江市",E$11:E$40)</f>
        <v>59487</v>
      </c>
      <c r="F54" s="84">
        <f t="shared" si="0"/>
        <v>50.3</v>
      </c>
      <c r="G54" s="89">
        <f t="shared" ref="G54:H54" si="9">SUMIF($C$11:$C$40,"武蔵野市",G$11:G$40)+SUMIF($C$11:$C$40,"三鷹市",G$11:G$40)+SUMIF($C$11:$C$40,"府中市",G$11:G$40)+SUMIF($C$11:$C$40,"調布市",G$11:G$40)+SUMIF($C$11:$C$40,"小金井市",G$11:G$40)+SUMIF($C$11:$C$40,"狛江市",G$11:G$40)</f>
        <v>5986</v>
      </c>
      <c r="H54" s="90">
        <f t="shared" si="9"/>
        <v>754</v>
      </c>
      <c r="I54" s="84">
        <f t="shared" si="1"/>
        <v>12.6</v>
      </c>
    </row>
    <row r="55" spans="1:9" ht="24.75" customHeight="1">
      <c r="A55" s="67"/>
      <c r="B55" s="71"/>
      <c r="C55" s="98" t="s">
        <v>85</v>
      </c>
      <c r="D55" s="89">
        <f>SUMIF($C$11:$C$40,"小平市",D$11:D$40)+SUMIF($C$11:$C$40,"東村山市",D$11:D$40)+SUMIF($C$11:$C$40,"清瀬市",D$11:D$40)+SUMIF($C$11:$C$40,"東久留米市",D$11:D$40)+SUMIF($C$11:$C$40,"西東京市",D$11:D$40)</f>
        <v>91484</v>
      </c>
      <c r="E55" s="90">
        <f>SUMIF($C$11:$C$40,"小平市",E$11:E$40)+SUMIF($C$11:$C$40,"東村山市",E$11:E$40)+SUMIF($C$11:$C$40,"清瀬市",E$11:E$40)+SUMIF($C$11:$C$40,"東久留米市",E$11:E$40)+SUMIF($C$11:$C$40,"西東京市",E$11:E$40)</f>
        <v>44615</v>
      </c>
      <c r="F55" s="84">
        <f t="shared" si="0"/>
        <v>48.8</v>
      </c>
      <c r="G55" s="89">
        <f t="shared" ref="G55:H55" si="10">SUMIF($C$11:$C$40,"小平市",G$11:G$40)+SUMIF($C$11:$C$40,"東村山市",G$11:G$40)+SUMIF($C$11:$C$40,"清瀬市",G$11:G$40)+SUMIF($C$11:$C$40,"東久留米市",G$11:G$40)+SUMIF($C$11:$C$40,"西東京市",G$11:G$40)</f>
        <v>5397</v>
      </c>
      <c r="H55" s="90">
        <f t="shared" si="10"/>
        <v>971</v>
      </c>
      <c r="I55" s="84">
        <f t="shared" si="1"/>
        <v>18</v>
      </c>
    </row>
    <row r="56" spans="1:9" ht="24.75" customHeight="1">
      <c r="A56" s="81"/>
      <c r="B56" s="82"/>
      <c r="C56" s="105" t="s">
        <v>49</v>
      </c>
      <c r="D56" s="93">
        <f>D10</f>
        <v>4934</v>
      </c>
      <c r="E56" s="94">
        <f>E10</f>
        <v>2074</v>
      </c>
      <c r="F56" s="95">
        <f t="shared" si="0"/>
        <v>42</v>
      </c>
      <c r="G56" s="93">
        <f>G10</f>
        <v>326</v>
      </c>
      <c r="H56" s="94">
        <f>H10</f>
        <v>32</v>
      </c>
      <c r="I56" s="95">
        <f t="shared" si="1"/>
        <v>9.8000000000000007</v>
      </c>
    </row>
    <row r="57" spans="1:9" ht="24.75" customHeight="1">
      <c r="A57" s="72"/>
      <c r="B57" s="73"/>
      <c r="D57" s="74"/>
      <c r="E57" s="75"/>
      <c r="F57" s="76"/>
      <c r="G57" s="74"/>
      <c r="H57" s="75"/>
      <c r="I57" s="76"/>
    </row>
    <row r="58" spans="1:9" ht="24.75" customHeight="1">
      <c r="A58" s="72"/>
      <c r="B58" s="113" t="s">
        <v>86</v>
      </c>
      <c r="C58" s="114" t="s">
        <v>351</v>
      </c>
      <c r="D58" s="78"/>
      <c r="E58" s="79"/>
      <c r="F58" s="77"/>
      <c r="G58" s="78"/>
      <c r="H58" s="79"/>
      <c r="I58" s="61"/>
    </row>
    <row r="59" spans="1:9" ht="24.75" customHeight="1">
      <c r="A59" s="59"/>
      <c r="B59" s="73"/>
      <c r="C59" s="80"/>
    </row>
    <row r="60" spans="1:9" ht="24.75" customHeight="1"/>
    <row r="61" spans="1:9" ht="24.75" customHeight="1"/>
  </sheetData>
  <mergeCells count="5">
    <mergeCell ref="A3:A4"/>
    <mergeCell ref="B3:B4"/>
    <mergeCell ref="C3:C4"/>
    <mergeCell ref="D3:F3"/>
    <mergeCell ref="G3:I3"/>
  </mergeCells>
  <phoneticPr fontId="3"/>
  <pageMargins left="0.70866141732283472" right="0.70866141732283472" top="0.74803149606299213" bottom="0.74803149606299213" header="0.31496062992125984" footer="0.31496062992125984"/>
  <pageSetup paperSize="9" scale="5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M75"/>
  <sheetViews>
    <sheetView view="pageBreakPreview" zoomScaleNormal="100" workbookViewId="0">
      <pane xSplit="2" ySplit="5" topLeftCell="C53" activePane="bottomRight" state="frozen"/>
      <selection activeCell="C5" sqref="C5"/>
      <selection pane="topRight" activeCell="C5" sqref="C5"/>
      <selection pane="bottomLeft" activeCell="C5" sqref="C5"/>
      <selection pane="bottomRight" activeCell="J70" sqref="J70:J72"/>
    </sheetView>
  </sheetViews>
  <sheetFormatPr defaultRowHeight="13.5"/>
  <cols>
    <col min="1" max="1" width="6.625" style="187" customWidth="1"/>
    <col min="2" max="2" width="10.625" style="187" customWidth="1"/>
    <col min="3" max="8" width="11.125" style="187" customWidth="1"/>
    <col min="9" max="9" width="12.625" style="187" customWidth="1"/>
    <col min="10" max="10" width="13.75" style="187" customWidth="1"/>
    <col min="11" max="11" width="1.75" style="187" customWidth="1"/>
    <col min="12" max="256" width="9" style="187"/>
    <col min="257" max="257" width="6.625" style="187" customWidth="1"/>
    <col min="258" max="258" width="10.625" style="187" customWidth="1"/>
    <col min="259" max="264" width="11.125" style="187" customWidth="1"/>
    <col min="265" max="265" width="12.625" style="187" customWidth="1"/>
    <col min="266" max="266" width="13.75" style="187" customWidth="1"/>
    <col min="267" max="267" width="1.75" style="187" customWidth="1"/>
    <col min="268" max="512" width="9" style="187"/>
    <col min="513" max="513" width="6.625" style="187" customWidth="1"/>
    <col min="514" max="514" width="10.625" style="187" customWidth="1"/>
    <col min="515" max="520" width="11.125" style="187" customWidth="1"/>
    <col min="521" max="521" width="12.625" style="187" customWidth="1"/>
    <col min="522" max="522" width="13.75" style="187" customWidth="1"/>
    <col min="523" max="523" width="1.75" style="187" customWidth="1"/>
    <col min="524" max="768" width="9" style="187"/>
    <col min="769" max="769" width="6.625" style="187" customWidth="1"/>
    <col min="770" max="770" width="10.625" style="187" customWidth="1"/>
    <col min="771" max="776" width="11.125" style="187" customWidth="1"/>
    <col min="777" max="777" width="12.625" style="187" customWidth="1"/>
    <col min="778" max="778" width="13.75" style="187" customWidth="1"/>
    <col min="779" max="779" width="1.75" style="187" customWidth="1"/>
    <col min="780" max="1024" width="9" style="187"/>
    <col min="1025" max="1025" width="6.625" style="187" customWidth="1"/>
    <col min="1026" max="1026" width="10.625" style="187" customWidth="1"/>
    <col min="1027" max="1032" width="11.125" style="187" customWidth="1"/>
    <col min="1033" max="1033" width="12.625" style="187" customWidth="1"/>
    <col min="1034" max="1034" width="13.75" style="187" customWidth="1"/>
    <col min="1035" max="1035" width="1.75" style="187" customWidth="1"/>
    <col min="1036" max="1280" width="9" style="187"/>
    <col min="1281" max="1281" width="6.625" style="187" customWidth="1"/>
    <col min="1282" max="1282" width="10.625" style="187" customWidth="1"/>
    <col min="1283" max="1288" width="11.125" style="187" customWidth="1"/>
    <col min="1289" max="1289" width="12.625" style="187" customWidth="1"/>
    <col min="1290" max="1290" width="13.75" style="187" customWidth="1"/>
    <col min="1291" max="1291" width="1.75" style="187" customWidth="1"/>
    <col min="1292" max="1536" width="9" style="187"/>
    <col min="1537" max="1537" width="6.625" style="187" customWidth="1"/>
    <col min="1538" max="1538" width="10.625" style="187" customWidth="1"/>
    <col min="1539" max="1544" width="11.125" style="187" customWidth="1"/>
    <col min="1545" max="1545" width="12.625" style="187" customWidth="1"/>
    <col min="1546" max="1546" width="13.75" style="187" customWidth="1"/>
    <col min="1547" max="1547" width="1.75" style="187" customWidth="1"/>
    <col min="1548" max="1792" width="9" style="187"/>
    <col min="1793" max="1793" width="6.625" style="187" customWidth="1"/>
    <col min="1794" max="1794" width="10.625" style="187" customWidth="1"/>
    <col min="1795" max="1800" width="11.125" style="187" customWidth="1"/>
    <col min="1801" max="1801" width="12.625" style="187" customWidth="1"/>
    <col min="1802" max="1802" width="13.75" style="187" customWidth="1"/>
    <col min="1803" max="1803" width="1.75" style="187" customWidth="1"/>
    <col min="1804" max="2048" width="9" style="187"/>
    <col min="2049" max="2049" width="6.625" style="187" customWidth="1"/>
    <col min="2050" max="2050" width="10.625" style="187" customWidth="1"/>
    <col min="2051" max="2056" width="11.125" style="187" customWidth="1"/>
    <col min="2057" max="2057" width="12.625" style="187" customWidth="1"/>
    <col min="2058" max="2058" width="13.75" style="187" customWidth="1"/>
    <col min="2059" max="2059" width="1.75" style="187" customWidth="1"/>
    <col min="2060" max="2304" width="9" style="187"/>
    <col min="2305" max="2305" width="6.625" style="187" customWidth="1"/>
    <col min="2306" max="2306" width="10.625" style="187" customWidth="1"/>
    <col min="2307" max="2312" width="11.125" style="187" customWidth="1"/>
    <col min="2313" max="2313" width="12.625" style="187" customWidth="1"/>
    <col min="2314" max="2314" width="13.75" style="187" customWidth="1"/>
    <col min="2315" max="2315" width="1.75" style="187" customWidth="1"/>
    <col min="2316" max="2560" width="9" style="187"/>
    <col min="2561" max="2561" width="6.625" style="187" customWidth="1"/>
    <col min="2562" max="2562" width="10.625" style="187" customWidth="1"/>
    <col min="2563" max="2568" width="11.125" style="187" customWidth="1"/>
    <col min="2569" max="2569" width="12.625" style="187" customWidth="1"/>
    <col min="2570" max="2570" width="13.75" style="187" customWidth="1"/>
    <col min="2571" max="2571" width="1.75" style="187" customWidth="1"/>
    <col min="2572" max="2816" width="9" style="187"/>
    <col min="2817" max="2817" width="6.625" style="187" customWidth="1"/>
    <col min="2818" max="2818" width="10.625" style="187" customWidth="1"/>
    <col min="2819" max="2824" width="11.125" style="187" customWidth="1"/>
    <col min="2825" max="2825" width="12.625" style="187" customWidth="1"/>
    <col min="2826" max="2826" width="13.75" style="187" customWidth="1"/>
    <col min="2827" max="2827" width="1.75" style="187" customWidth="1"/>
    <col min="2828" max="3072" width="9" style="187"/>
    <col min="3073" max="3073" width="6.625" style="187" customWidth="1"/>
    <col min="3074" max="3074" width="10.625" style="187" customWidth="1"/>
    <col min="3075" max="3080" width="11.125" style="187" customWidth="1"/>
    <col min="3081" max="3081" width="12.625" style="187" customWidth="1"/>
    <col min="3082" max="3082" width="13.75" style="187" customWidth="1"/>
    <col min="3083" max="3083" width="1.75" style="187" customWidth="1"/>
    <col min="3084" max="3328" width="9" style="187"/>
    <col min="3329" max="3329" width="6.625" style="187" customWidth="1"/>
    <col min="3330" max="3330" width="10.625" style="187" customWidth="1"/>
    <col min="3331" max="3336" width="11.125" style="187" customWidth="1"/>
    <col min="3337" max="3337" width="12.625" style="187" customWidth="1"/>
    <col min="3338" max="3338" width="13.75" style="187" customWidth="1"/>
    <col min="3339" max="3339" width="1.75" style="187" customWidth="1"/>
    <col min="3340" max="3584" width="9" style="187"/>
    <col min="3585" max="3585" width="6.625" style="187" customWidth="1"/>
    <col min="3586" max="3586" width="10.625" style="187" customWidth="1"/>
    <col min="3587" max="3592" width="11.125" style="187" customWidth="1"/>
    <col min="3593" max="3593" width="12.625" style="187" customWidth="1"/>
    <col min="3594" max="3594" width="13.75" style="187" customWidth="1"/>
    <col min="3595" max="3595" width="1.75" style="187" customWidth="1"/>
    <col min="3596" max="3840" width="9" style="187"/>
    <col min="3841" max="3841" width="6.625" style="187" customWidth="1"/>
    <col min="3842" max="3842" width="10.625" style="187" customWidth="1"/>
    <col min="3843" max="3848" width="11.125" style="187" customWidth="1"/>
    <col min="3849" max="3849" width="12.625" style="187" customWidth="1"/>
    <col min="3850" max="3850" width="13.75" style="187" customWidth="1"/>
    <col min="3851" max="3851" width="1.75" style="187" customWidth="1"/>
    <col min="3852" max="4096" width="9" style="187"/>
    <col min="4097" max="4097" width="6.625" style="187" customWidth="1"/>
    <col min="4098" max="4098" width="10.625" style="187" customWidth="1"/>
    <col min="4099" max="4104" width="11.125" style="187" customWidth="1"/>
    <col min="4105" max="4105" width="12.625" style="187" customWidth="1"/>
    <col min="4106" max="4106" width="13.75" style="187" customWidth="1"/>
    <col min="4107" max="4107" width="1.75" style="187" customWidth="1"/>
    <col min="4108" max="4352" width="9" style="187"/>
    <col min="4353" max="4353" width="6.625" style="187" customWidth="1"/>
    <col min="4354" max="4354" width="10.625" style="187" customWidth="1"/>
    <col min="4355" max="4360" width="11.125" style="187" customWidth="1"/>
    <col min="4361" max="4361" width="12.625" style="187" customWidth="1"/>
    <col min="4362" max="4362" width="13.75" style="187" customWidth="1"/>
    <col min="4363" max="4363" width="1.75" style="187" customWidth="1"/>
    <col min="4364" max="4608" width="9" style="187"/>
    <col min="4609" max="4609" width="6.625" style="187" customWidth="1"/>
    <col min="4610" max="4610" width="10.625" style="187" customWidth="1"/>
    <col min="4611" max="4616" width="11.125" style="187" customWidth="1"/>
    <col min="4617" max="4617" width="12.625" style="187" customWidth="1"/>
    <col min="4618" max="4618" width="13.75" style="187" customWidth="1"/>
    <col min="4619" max="4619" width="1.75" style="187" customWidth="1"/>
    <col min="4620" max="4864" width="9" style="187"/>
    <col min="4865" max="4865" width="6.625" style="187" customWidth="1"/>
    <col min="4866" max="4866" width="10.625" style="187" customWidth="1"/>
    <col min="4867" max="4872" width="11.125" style="187" customWidth="1"/>
    <col min="4873" max="4873" width="12.625" style="187" customWidth="1"/>
    <col min="4874" max="4874" width="13.75" style="187" customWidth="1"/>
    <col min="4875" max="4875" width="1.75" style="187" customWidth="1"/>
    <col min="4876" max="5120" width="9" style="187"/>
    <col min="5121" max="5121" width="6.625" style="187" customWidth="1"/>
    <col min="5122" max="5122" width="10.625" style="187" customWidth="1"/>
    <col min="5123" max="5128" width="11.125" style="187" customWidth="1"/>
    <col min="5129" max="5129" width="12.625" style="187" customWidth="1"/>
    <col min="5130" max="5130" width="13.75" style="187" customWidth="1"/>
    <col min="5131" max="5131" width="1.75" style="187" customWidth="1"/>
    <col min="5132" max="5376" width="9" style="187"/>
    <col min="5377" max="5377" width="6.625" style="187" customWidth="1"/>
    <col min="5378" max="5378" width="10.625" style="187" customWidth="1"/>
    <col min="5379" max="5384" width="11.125" style="187" customWidth="1"/>
    <col min="5385" max="5385" width="12.625" style="187" customWidth="1"/>
    <col min="5386" max="5386" width="13.75" style="187" customWidth="1"/>
    <col min="5387" max="5387" width="1.75" style="187" customWidth="1"/>
    <col min="5388" max="5632" width="9" style="187"/>
    <col min="5633" max="5633" width="6.625" style="187" customWidth="1"/>
    <col min="5634" max="5634" width="10.625" style="187" customWidth="1"/>
    <col min="5635" max="5640" width="11.125" style="187" customWidth="1"/>
    <col min="5641" max="5641" width="12.625" style="187" customWidth="1"/>
    <col min="5642" max="5642" width="13.75" style="187" customWidth="1"/>
    <col min="5643" max="5643" width="1.75" style="187" customWidth="1"/>
    <col min="5644" max="5888" width="9" style="187"/>
    <col min="5889" max="5889" width="6.625" style="187" customWidth="1"/>
    <col min="5890" max="5890" width="10.625" style="187" customWidth="1"/>
    <col min="5891" max="5896" width="11.125" style="187" customWidth="1"/>
    <col min="5897" max="5897" width="12.625" style="187" customWidth="1"/>
    <col min="5898" max="5898" width="13.75" style="187" customWidth="1"/>
    <col min="5899" max="5899" width="1.75" style="187" customWidth="1"/>
    <col min="5900" max="6144" width="9" style="187"/>
    <col min="6145" max="6145" width="6.625" style="187" customWidth="1"/>
    <col min="6146" max="6146" width="10.625" style="187" customWidth="1"/>
    <col min="6147" max="6152" width="11.125" style="187" customWidth="1"/>
    <col min="6153" max="6153" width="12.625" style="187" customWidth="1"/>
    <col min="6154" max="6154" width="13.75" style="187" customWidth="1"/>
    <col min="6155" max="6155" width="1.75" style="187" customWidth="1"/>
    <col min="6156" max="6400" width="9" style="187"/>
    <col min="6401" max="6401" width="6.625" style="187" customWidth="1"/>
    <col min="6402" max="6402" width="10.625" style="187" customWidth="1"/>
    <col min="6403" max="6408" width="11.125" style="187" customWidth="1"/>
    <col min="6409" max="6409" width="12.625" style="187" customWidth="1"/>
    <col min="6410" max="6410" width="13.75" style="187" customWidth="1"/>
    <col min="6411" max="6411" width="1.75" style="187" customWidth="1"/>
    <col min="6412" max="6656" width="9" style="187"/>
    <col min="6657" max="6657" width="6.625" style="187" customWidth="1"/>
    <col min="6658" max="6658" width="10.625" style="187" customWidth="1"/>
    <col min="6659" max="6664" width="11.125" style="187" customWidth="1"/>
    <col min="6665" max="6665" width="12.625" style="187" customWidth="1"/>
    <col min="6666" max="6666" width="13.75" style="187" customWidth="1"/>
    <col min="6667" max="6667" width="1.75" style="187" customWidth="1"/>
    <col min="6668" max="6912" width="9" style="187"/>
    <col min="6913" max="6913" width="6.625" style="187" customWidth="1"/>
    <col min="6914" max="6914" width="10.625" style="187" customWidth="1"/>
    <col min="6915" max="6920" width="11.125" style="187" customWidth="1"/>
    <col min="6921" max="6921" width="12.625" style="187" customWidth="1"/>
    <col min="6922" max="6922" width="13.75" style="187" customWidth="1"/>
    <col min="6923" max="6923" width="1.75" style="187" customWidth="1"/>
    <col min="6924" max="7168" width="9" style="187"/>
    <col min="7169" max="7169" width="6.625" style="187" customWidth="1"/>
    <col min="7170" max="7170" width="10.625" style="187" customWidth="1"/>
    <col min="7171" max="7176" width="11.125" style="187" customWidth="1"/>
    <col min="7177" max="7177" width="12.625" style="187" customWidth="1"/>
    <col min="7178" max="7178" width="13.75" style="187" customWidth="1"/>
    <col min="7179" max="7179" width="1.75" style="187" customWidth="1"/>
    <col min="7180" max="7424" width="9" style="187"/>
    <col min="7425" max="7425" width="6.625" style="187" customWidth="1"/>
    <col min="7426" max="7426" width="10.625" style="187" customWidth="1"/>
    <col min="7427" max="7432" width="11.125" style="187" customWidth="1"/>
    <col min="7433" max="7433" width="12.625" style="187" customWidth="1"/>
    <col min="7434" max="7434" width="13.75" style="187" customWidth="1"/>
    <col min="7435" max="7435" width="1.75" style="187" customWidth="1"/>
    <col min="7436" max="7680" width="9" style="187"/>
    <col min="7681" max="7681" width="6.625" style="187" customWidth="1"/>
    <col min="7682" max="7682" width="10.625" style="187" customWidth="1"/>
    <col min="7683" max="7688" width="11.125" style="187" customWidth="1"/>
    <col min="7689" max="7689" width="12.625" style="187" customWidth="1"/>
    <col min="7690" max="7690" width="13.75" style="187" customWidth="1"/>
    <col min="7691" max="7691" width="1.75" style="187" customWidth="1"/>
    <col min="7692" max="7936" width="9" style="187"/>
    <col min="7937" max="7937" width="6.625" style="187" customWidth="1"/>
    <col min="7938" max="7938" width="10.625" style="187" customWidth="1"/>
    <col min="7939" max="7944" width="11.125" style="187" customWidth="1"/>
    <col min="7945" max="7945" width="12.625" style="187" customWidth="1"/>
    <col min="7946" max="7946" width="13.75" style="187" customWidth="1"/>
    <col min="7947" max="7947" width="1.75" style="187" customWidth="1"/>
    <col min="7948" max="8192" width="9" style="187"/>
    <col min="8193" max="8193" width="6.625" style="187" customWidth="1"/>
    <col min="8194" max="8194" width="10.625" style="187" customWidth="1"/>
    <col min="8195" max="8200" width="11.125" style="187" customWidth="1"/>
    <col min="8201" max="8201" width="12.625" style="187" customWidth="1"/>
    <col min="8202" max="8202" width="13.75" style="187" customWidth="1"/>
    <col min="8203" max="8203" width="1.75" style="187" customWidth="1"/>
    <col min="8204" max="8448" width="9" style="187"/>
    <col min="8449" max="8449" width="6.625" style="187" customWidth="1"/>
    <col min="8450" max="8450" width="10.625" style="187" customWidth="1"/>
    <col min="8451" max="8456" width="11.125" style="187" customWidth="1"/>
    <col min="8457" max="8457" width="12.625" style="187" customWidth="1"/>
    <col min="8458" max="8458" width="13.75" style="187" customWidth="1"/>
    <col min="8459" max="8459" width="1.75" style="187" customWidth="1"/>
    <col min="8460" max="8704" width="9" style="187"/>
    <col min="8705" max="8705" width="6.625" style="187" customWidth="1"/>
    <col min="8706" max="8706" width="10.625" style="187" customWidth="1"/>
    <col min="8707" max="8712" width="11.125" style="187" customWidth="1"/>
    <col min="8713" max="8713" width="12.625" style="187" customWidth="1"/>
    <col min="8714" max="8714" width="13.75" style="187" customWidth="1"/>
    <col min="8715" max="8715" width="1.75" style="187" customWidth="1"/>
    <col min="8716" max="8960" width="9" style="187"/>
    <col min="8961" max="8961" width="6.625" style="187" customWidth="1"/>
    <col min="8962" max="8962" width="10.625" style="187" customWidth="1"/>
    <col min="8963" max="8968" width="11.125" style="187" customWidth="1"/>
    <col min="8969" max="8969" width="12.625" style="187" customWidth="1"/>
    <col min="8970" max="8970" width="13.75" style="187" customWidth="1"/>
    <col min="8971" max="8971" width="1.75" style="187" customWidth="1"/>
    <col min="8972" max="9216" width="9" style="187"/>
    <col min="9217" max="9217" width="6.625" style="187" customWidth="1"/>
    <col min="9218" max="9218" width="10.625" style="187" customWidth="1"/>
    <col min="9219" max="9224" width="11.125" style="187" customWidth="1"/>
    <col min="9225" max="9225" width="12.625" style="187" customWidth="1"/>
    <col min="9226" max="9226" width="13.75" style="187" customWidth="1"/>
    <col min="9227" max="9227" width="1.75" style="187" customWidth="1"/>
    <col min="9228" max="9472" width="9" style="187"/>
    <col min="9473" max="9473" width="6.625" style="187" customWidth="1"/>
    <col min="9474" max="9474" width="10.625" style="187" customWidth="1"/>
    <col min="9475" max="9480" width="11.125" style="187" customWidth="1"/>
    <col min="9481" max="9481" width="12.625" style="187" customWidth="1"/>
    <col min="9482" max="9482" width="13.75" style="187" customWidth="1"/>
    <col min="9483" max="9483" width="1.75" style="187" customWidth="1"/>
    <col min="9484" max="9728" width="9" style="187"/>
    <col min="9729" max="9729" width="6.625" style="187" customWidth="1"/>
    <col min="9730" max="9730" width="10.625" style="187" customWidth="1"/>
    <col min="9731" max="9736" width="11.125" style="187" customWidth="1"/>
    <col min="9737" max="9737" width="12.625" style="187" customWidth="1"/>
    <col min="9738" max="9738" width="13.75" style="187" customWidth="1"/>
    <col min="9739" max="9739" width="1.75" style="187" customWidth="1"/>
    <col min="9740" max="9984" width="9" style="187"/>
    <col min="9985" max="9985" width="6.625" style="187" customWidth="1"/>
    <col min="9986" max="9986" width="10.625" style="187" customWidth="1"/>
    <col min="9987" max="9992" width="11.125" style="187" customWidth="1"/>
    <col min="9993" max="9993" width="12.625" style="187" customWidth="1"/>
    <col min="9994" max="9994" width="13.75" style="187" customWidth="1"/>
    <col min="9995" max="9995" width="1.75" style="187" customWidth="1"/>
    <col min="9996" max="10240" width="9" style="187"/>
    <col min="10241" max="10241" width="6.625" style="187" customWidth="1"/>
    <col min="10242" max="10242" width="10.625" style="187" customWidth="1"/>
    <col min="10243" max="10248" width="11.125" style="187" customWidth="1"/>
    <col min="10249" max="10249" width="12.625" style="187" customWidth="1"/>
    <col min="10250" max="10250" width="13.75" style="187" customWidth="1"/>
    <col min="10251" max="10251" width="1.75" style="187" customWidth="1"/>
    <col min="10252" max="10496" width="9" style="187"/>
    <col min="10497" max="10497" width="6.625" style="187" customWidth="1"/>
    <col min="10498" max="10498" width="10.625" style="187" customWidth="1"/>
    <col min="10499" max="10504" width="11.125" style="187" customWidth="1"/>
    <col min="10505" max="10505" width="12.625" style="187" customWidth="1"/>
    <col min="10506" max="10506" width="13.75" style="187" customWidth="1"/>
    <col min="10507" max="10507" width="1.75" style="187" customWidth="1"/>
    <col min="10508" max="10752" width="9" style="187"/>
    <col min="10753" max="10753" width="6.625" style="187" customWidth="1"/>
    <col min="10754" max="10754" width="10.625" style="187" customWidth="1"/>
    <col min="10755" max="10760" width="11.125" style="187" customWidth="1"/>
    <col min="10761" max="10761" width="12.625" style="187" customWidth="1"/>
    <col min="10762" max="10762" width="13.75" style="187" customWidth="1"/>
    <col min="10763" max="10763" width="1.75" style="187" customWidth="1"/>
    <col min="10764" max="11008" width="9" style="187"/>
    <col min="11009" max="11009" width="6.625" style="187" customWidth="1"/>
    <col min="11010" max="11010" width="10.625" style="187" customWidth="1"/>
    <col min="11011" max="11016" width="11.125" style="187" customWidth="1"/>
    <col min="11017" max="11017" width="12.625" style="187" customWidth="1"/>
    <col min="11018" max="11018" width="13.75" style="187" customWidth="1"/>
    <col min="11019" max="11019" width="1.75" style="187" customWidth="1"/>
    <col min="11020" max="11264" width="9" style="187"/>
    <col min="11265" max="11265" width="6.625" style="187" customWidth="1"/>
    <col min="11266" max="11266" width="10.625" style="187" customWidth="1"/>
    <col min="11267" max="11272" width="11.125" style="187" customWidth="1"/>
    <col min="11273" max="11273" width="12.625" style="187" customWidth="1"/>
    <col min="11274" max="11274" width="13.75" style="187" customWidth="1"/>
    <col min="11275" max="11275" width="1.75" style="187" customWidth="1"/>
    <col min="11276" max="11520" width="9" style="187"/>
    <col min="11521" max="11521" width="6.625" style="187" customWidth="1"/>
    <col min="11522" max="11522" width="10.625" style="187" customWidth="1"/>
    <col min="11523" max="11528" width="11.125" style="187" customWidth="1"/>
    <col min="11529" max="11529" width="12.625" style="187" customWidth="1"/>
    <col min="11530" max="11530" width="13.75" style="187" customWidth="1"/>
    <col min="11531" max="11531" width="1.75" style="187" customWidth="1"/>
    <col min="11532" max="11776" width="9" style="187"/>
    <col min="11777" max="11777" width="6.625" style="187" customWidth="1"/>
    <col min="11778" max="11778" width="10.625" style="187" customWidth="1"/>
    <col min="11779" max="11784" width="11.125" style="187" customWidth="1"/>
    <col min="11785" max="11785" width="12.625" style="187" customWidth="1"/>
    <col min="11786" max="11786" width="13.75" style="187" customWidth="1"/>
    <col min="11787" max="11787" width="1.75" style="187" customWidth="1"/>
    <col min="11788" max="12032" width="9" style="187"/>
    <col min="12033" max="12033" width="6.625" style="187" customWidth="1"/>
    <col min="12034" max="12034" width="10.625" style="187" customWidth="1"/>
    <col min="12035" max="12040" width="11.125" style="187" customWidth="1"/>
    <col min="12041" max="12041" width="12.625" style="187" customWidth="1"/>
    <col min="12042" max="12042" width="13.75" style="187" customWidth="1"/>
    <col min="12043" max="12043" width="1.75" style="187" customWidth="1"/>
    <col min="12044" max="12288" width="9" style="187"/>
    <col min="12289" max="12289" width="6.625" style="187" customWidth="1"/>
    <col min="12290" max="12290" width="10.625" style="187" customWidth="1"/>
    <col min="12291" max="12296" width="11.125" style="187" customWidth="1"/>
    <col min="12297" max="12297" width="12.625" style="187" customWidth="1"/>
    <col min="12298" max="12298" width="13.75" style="187" customWidth="1"/>
    <col min="12299" max="12299" width="1.75" style="187" customWidth="1"/>
    <col min="12300" max="12544" width="9" style="187"/>
    <col min="12545" max="12545" width="6.625" style="187" customWidth="1"/>
    <col min="12546" max="12546" width="10.625" style="187" customWidth="1"/>
    <col min="12547" max="12552" width="11.125" style="187" customWidth="1"/>
    <col min="12553" max="12553" width="12.625" style="187" customWidth="1"/>
    <col min="12554" max="12554" width="13.75" style="187" customWidth="1"/>
    <col min="12555" max="12555" width="1.75" style="187" customWidth="1"/>
    <col min="12556" max="12800" width="9" style="187"/>
    <col min="12801" max="12801" width="6.625" style="187" customWidth="1"/>
    <col min="12802" max="12802" width="10.625" style="187" customWidth="1"/>
    <col min="12803" max="12808" width="11.125" style="187" customWidth="1"/>
    <col min="12809" max="12809" width="12.625" style="187" customWidth="1"/>
    <col min="12810" max="12810" width="13.75" style="187" customWidth="1"/>
    <col min="12811" max="12811" width="1.75" style="187" customWidth="1"/>
    <col min="12812" max="13056" width="9" style="187"/>
    <col min="13057" max="13057" width="6.625" style="187" customWidth="1"/>
    <col min="13058" max="13058" width="10.625" style="187" customWidth="1"/>
    <col min="13059" max="13064" width="11.125" style="187" customWidth="1"/>
    <col min="13065" max="13065" width="12.625" style="187" customWidth="1"/>
    <col min="13066" max="13066" width="13.75" style="187" customWidth="1"/>
    <col min="13067" max="13067" width="1.75" style="187" customWidth="1"/>
    <col min="13068" max="13312" width="9" style="187"/>
    <col min="13313" max="13313" width="6.625" style="187" customWidth="1"/>
    <col min="13314" max="13314" width="10.625" style="187" customWidth="1"/>
    <col min="13315" max="13320" width="11.125" style="187" customWidth="1"/>
    <col min="13321" max="13321" width="12.625" style="187" customWidth="1"/>
    <col min="13322" max="13322" width="13.75" style="187" customWidth="1"/>
    <col min="13323" max="13323" width="1.75" style="187" customWidth="1"/>
    <col min="13324" max="13568" width="9" style="187"/>
    <col min="13569" max="13569" width="6.625" style="187" customWidth="1"/>
    <col min="13570" max="13570" width="10.625" style="187" customWidth="1"/>
    <col min="13571" max="13576" width="11.125" style="187" customWidth="1"/>
    <col min="13577" max="13577" width="12.625" style="187" customWidth="1"/>
    <col min="13578" max="13578" width="13.75" style="187" customWidth="1"/>
    <col min="13579" max="13579" width="1.75" style="187" customWidth="1"/>
    <col min="13580" max="13824" width="9" style="187"/>
    <col min="13825" max="13825" width="6.625" style="187" customWidth="1"/>
    <col min="13826" max="13826" width="10.625" style="187" customWidth="1"/>
    <col min="13827" max="13832" width="11.125" style="187" customWidth="1"/>
    <col min="13833" max="13833" width="12.625" style="187" customWidth="1"/>
    <col min="13834" max="13834" width="13.75" style="187" customWidth="1"/>
    <col min="13835" max="13835" width="1.75" style="187" customWidth="1"/>
    <col min="13836" max="14080" width="9" style="187"/>
    <col min="14081" max="14081" width="6.625" style="187" customWidth="1"/>
    <col min="14082" max="14082" width="10.625" style="187" customWidth="1"/>
    <col min="14083" max="14088" width="11.125" style="187" customWidth="1"/>
    <col min="14089" max="14089" width="12.625" style="187" customWidth="1"/>
    <col min="14090" max="14090" width="13.75" style="187" customWidth="1"/>
    <col min="14091" max="14091" width="1.75" style="187" customWidth="1"/>
    <col min="14092" max="14336" width="9" style="187"/>
    <col min="14337" max="14337" width="6.625" style="187" customWidth="1"/>
    <col min="14338" max="14338" width="10.625" style="187" customWidth="1"/>
    <col min="14339" max="14344" width="11.125" style="187" customWidth="1"/>
    <col min="14345" max="14345" width="12.625" style="187" customWidth="1"/>
    <col min="14346" max="14346" width="13.75" style="187" customWidth="1"/>
    <col min="14347" max="14347" width="1.75" style="187" customWidth="1"/>
    <col min="14348" max="14592" width="9" style="187"/>
    <col min="14593" max="14593" width="6.625" style="187" customWidth="1"/>
    <col min="14594" max="14594" width="10.625" style="187" customWidth="1"/>
    <col min="14595" max="14600" width="11.125" style="187" customWidth="1"/>
    <col min="14601" max="14601" width="12.625" style="187" customWidth="1"/>
    <col min="14602" max="14602" width="13.75" style="187" customWidth="1"/>
    <col min="14603" max="14603" width="1.75" style="187" customWidth="1"/>
    <col min="14604" max="14848" width="9" style="187"/>
    <col min="14849" max="14849" width="6.625" style="187" customWidth="1"/>
    <col min="14850" max="14850" width="10.625" style="187" customWidth="1"/>
    <col min="14851" max="14856" width="11.125" style="187" customWidth="1"/>
    <col min="14857" max="14857" width="12.625" style="187" customWidth="1"/>
    <col min="14858" max="14858" width="13.75" style="187" customWidth="1"/>
    <col min="14859" max="14859" width="1.75" style="187" customWidth="1"/>
    <col min="14860" max="15104" width="9" style="187"/>
    <col min="15105" max="15105" width="6.625" style="187" customWidth="1"/>
    <col min="15106" max="15106" width="10.625" style="187" customWidth="1"/>
    <col min="15107" max="15112" width="11.125" style="187" customWidth="1"/>
    <col min="15113" max="15113" width="12.625" style="187" customWidth="1"/>
    <col min="15114" max="15114" width="13.75" style="187" customWidth="1"/>
    <col min="15115" max="15115" width="1.75" style="187" customWidth="1"/>
    <col min="15116" max="15360" width="9" style="187"/>
    <col min="15361" max="15361" width="6.625" style="187" customWidth="1"/>
    <col min="15362" max="15362" width="10.625" style="187" customWidth="1"/>
    <col min="15363" max="15368" width="11.125" style="187" customWidth="1"/>
    <col min="15369" max="15369" width="12.625" style="187" customWidth="1"/>
    <col min="15370" max="15370" width="13.75" style="187" customWidth="1"/>
    <col min="15371" max="15371" width="1.75" style="187" customWidth="1"/>
    <col min="15372" max="15616" width="9" style="187"/>
    <col min="15617" max="15617" width="6.625" style="187" customWidth="1"/>
    <col min="15618" max="15618" width="10.625" style="187" customWidth="1"/>
    <col min="15619" max="15624" width="11.125" style="187" customWidth="1"/>
    <col min="15625" max="15625" width="12.625" style="187" customWidth="1"/>
    <col min="15626" max="15626" width="13.75" style="187" customWidth="1"/>
    <col min="15627" max="15627" width="1.75" style="187" customWidth="1"/>
    <col min="15628" max="15872" width="9" style="187"/>
    <col min="15873" max="15873" width="6.625" style="187" customWidth="1"/>
    <col min="15874" max="15874" width="10.625" style="187" customWidth="1"/>
    <col min="15875" max="15880" width="11.125" style="187" customWidth="1"/>
    <col min="15881" max="15881" width="12.625" style="187" customWidth="1"/>
    <col min="15882" max="15882" width="13.75" style="187" customWidth="1"/>
    <col min="15883" max="15883" width="1.75" style="187" customWidth="1"/>
    <col min="15884" max="16128" width="9" style="187"/>
    <col min="16129" max="16129" width="6.625" style="187" customWidth="1"/>
    <col min="16130" max="16130" width="10.625" style="187" customWidth="1"/>
    <col min="16131" max="16136" width="11.125" style="187" customWidth="1"/>
    <col min="16137" max="16137" width="12.625" style="187" customWidth="1"/>
    <col min="16138" max="16138" width="13.75" style="187" customWidth="1"/>
    <col min="16139" max="16139" width="1.75" style="187" customWidth="1"/>
    <col min="16140" max="16384" width="9" style="187"/>
  </cols>
  <sheetData>
    <row r="1" spans="1:13" ht="28.5" customHeight="1">
      <c r="A1" s="557" t="s">
        <v>345</v>
      </c>
      <c r="B1" s="557"/>
      <c r="C1" s="557"/>
      <c r="D1" s="557"/>
      <c r="E1" s="557"/>
      <c r="F1" s="557"/>
      <c r="G1" s="557"/>
      <c r="H1" s="557"/>
      <c r="I1" s="557"/>
      <c r="J1" s="557"/>
    </row>
    <row r="2" spans="1:13">
      <c r="C2" s="311"/>
      <c r="D2" s="311"/>
      <c r="E2" s="311"/>
      <c r="F2" s="310"/>
      <c r="G2" s="309"/>
      <c r="H2" s="309"/>
      <c r="I2" s="558" t="s">
        <v>346</v>
      </c>
      <c r="J2" s="559"/>
    </row>
    <row r="3" spans="1:13" ht="14.25" thickBot="1">
      <c r="A3" s="308"/>
      <c r="B3" s="308"/>
      <c r="C3" s="307">
        <v>1</v>
      </c>
      <c r="D3" s="307">
        <v>2</v>
      </c>
      <c r="E3" s="307">
        <v>3</v>
      </c>
      <c r="F3" s="306"/>
      <c r="G3" s="305">
        <v>48</v>
      </c>
      <c r="H3" s="305">
        <v>49</v>
      </c>
      <c r="I3" s="305">
        <v>50</v>
      </c>
      <c r="J3" s="304"/>
    </row>
    <row r="4" spans="1:13" s="189" customFormat="1" ht="24.75" customHeight="1">
      <c r="A4" s="560" t="s">
        <v>317</v>
      </c>
      <c r="B4" s="562" t="s">
        <v>175</v>
      </c>
      <c r="C4" s="564" t="s">
        <v>349</v>
      </c>
      <c r="D4" s="564"/>
      <c r="E4" s="564"/>
      <c r="F4" s="565" t="s">
        <v>347</v>
      </c>
      <c r="G4" s="564" t="s">
        <v>350</v>
      </c>
      <c r="H4" s="564"/>
      <c r="I4" s="564"/>
      <c r="J4" s="565" t="s">
        <v>348</v>
      </c>
      <c r="K4" s="188"/>
    </row>
    <row r="5" spans="1:13" s="189" customFormat="1" ht="33" customHeight="1">
      <c r="A5" s="561"/>
      <c r="B5" s="563"/>
      <c r="C5" s="303" t="s">
        <v>176</v>
      </c>
      <c r="D5" s="301" t="s">
        <v>177</v>
      </c>
      <c r="E5" s="300" t="s">
        <v>90</v>
      </c>
      <c r="F5" s="566"/>
      <c r="G5" s="302" t="s">
        <v>176</v>
      </c>
      <c r="H5" s="301" t="s">
        <v>178</v>
      </c>
      <c r="I5" s="300" t="s">
        <v>179</v>
      </c>
      <c r="J5" s="567"/>
      <c r="K5" s="188"/>
    </row>
    <row r="6" spans="1:13" ht="35.1" customHeight="1">
      <c r="A6" s="299" t="s">
        <v>180</v>
      </c>
      <c r="B6" s="276" t="s">
        <v>181</v>
      </c>
      <c r="C6" s="298">
        <v>5467</v>
      </c>
      <c r="D6" s="297">
        <v>2099</v>
      </c>
      <c r="E6" s="296">
        <v>38.394000365831353</v>
      </c>
      <c r="F6" s="273">
        <v>38.391289076220581</v>
      </c>
      <c r="G6" s="295">
        <v>228</v>
      </c>
      <c r="H6" s="271">
        <v>31</v>
      </c>
      <c r="I6" s="294">
        <v>13.596491228070176</v>
      </c>
      <c r="J6" s="269">
        <v>10.683760683760683</v>
      </c>
      <c r="K6" s="189"/>
      <c r="L6" s="189"/>
      <c r="M6" s="189"/>
    </row>
    <row r="7" spans="1:13" ht="35.1" customHeight="1">
      <c r="A7" s="236" t="s">
        <v>182</v>
      </c>
      <c r="B7" s="235" t="s">
        <v>183</v>
      </c>
      <c r="C7" s="262">
        <v>15248</v>
      </c>
      <c r="D7" s="230">
        <v>5112</v>
      </c>
      <c r="E7" s="289">
        <v>33.52570828961175</v>
      </c>
      <c r="F7" s="232">
        <v>35.044224933824005</v>
      </c>
      <c r="G7" s="244">
        <v>549</v>
      </c>
      <c r="H7" s="238">
        <v>20</v>
      </c>
      <c r="I7" s="229">
        <v>3.6429872495446269</v>
      </c>
      <c r="J7" s="245">
        <v>7.6376554174067497</v>
      </c>
      <c r="K7" s="189"/>
      <c r="L7" s="189"/>
      <c r="M7" s="189"/>
    </row>
    <row r="8" spans="1:13" ht="35.1" customHeight="1">
      <c r="A8" s="236" t="s">
        <v>184</v>
      </c>
      <c r="B8" s="235" t="s">
        <v>185</v>
      </c>
      <c r="C8" s="239">
        <v>27382</v>
      </c>
      <c r="D8" s="230">
        <v>10369</v>
      </c>
      <c r="E8" s="229">
        <v>37.867942443941274</v>
      </c>
      <c r="F8" s="232">
        <v>37.200199274073022</v>
      </c>
      <c r="G8" s="244">
        <v>1077</v>
      </c>
      <c r="H8" s="253">
        <v>105</v>
      </c>
      <c r="I8" s="241">
        <v>9.7493036211699167</v>
      </c>
      <c r="J8" s="245">
        <v>15.600350569675722</v>
      </c>
      <c r="K8" s="189"/>
      <c r="L8" s="189"/>
      <c r="M8" s="189"/>
    </row>
    <row r="9" spans="1:13" ht="35.1" customHeight="1">
      <c r="A9" s="236" t="s">
        <v>186</v>
      </c>
      <c r="B9" s="235" t="s">
        <v>187</v>
      </c>
      <c r="C9" s="262">
        <v>38324</v>
      </c>
      <c r="D9" s="253">
        <v>12956</v>
      </c>
      <c r="E9" s="283">
        <v>33.80649201544724</v>
      </c>
      <c r="F9" s="232">
        <v>34.385727530131049</v>
      </c>
      <c r="G9" s="244">
        <v>1552</v>
      </c>
      <c r="H9" s="253">
        <v>207</v>
      </c>
      <c r="I9" s="283">
        <v>13.337628865979381</v>
      </c>
      <c r="J9" s="245">
        <v>14.08367707719505</v>
      </c>
      <c r="K9" s="189"/>
      <c r="L9" s="189"/>
      <c r="M9" s="189"/>
    </row>
    <row r="10" spans="1:13" ht="35.1" customHeight="1">
      <c r="A10" s="236" t="s">
        <v>188</v>
      </c>
      <c r="B10" s="235" t="s">
        <v>189</v>
      </c>
      <c r="C10" s="239">
        <v>21202</v>
      </c>
      <c r="D10" s="253">
        <v>9392</v>
      </c>
      <c r="E10" s="283">
        <v>44.297707763418551</v>
      </c>
      <c r="F10" s="232">
        <v>43.488921176897932</v>
      </c>
      <c r="G10" s="293">
        <v>955</v>
      </c>
      <c r="H10" s="253">
        <v>103</v>
      </c>
      <c r="I10" s="289">
        <v>10.785340314136125</v>
      </c>
      <c r="J10" s="245">
        <v>14.541622760800843</v>
      </c>
      <c r="K10" s="189"/>
      <c r="L10" s="189"/>
      <c r="M10" s="189"/>
    </row>
    <row r="11" spans="1:13" ht="35.1" customHeight="1">
      <c r="A11" s="236" t="s">
        <v>190</v>
      </c>
      <c r="B11" s="235" t="s">
        <v>191</v>
      </c>
      <c r="C11" s="262">
        <v>24430</v>
      </c>
      <c r="D11" s="253">
        <v>10307</v>
      </c>
      <c r="E11" s="289">
        <v>42.189930413426111</v>
      </c>
      <c r="F11" s="232">
        <v>42.82372207275705</v>
      </c>
      <c r="G11" s="285">
        <v>1332</v>
      </c>
      <c r="H11" s="230">
        <v>122</v>
      </c>
      <c r="I11" s="246">
        <v>9.1591591591591595</v>
      </c>
      <c r="J11" s="245">
        <v>6.7615658362989333</v>
      </c>
      <c r="K11" s="189"/>
      <c r="L11" s="189"/>
      <c r="M11" s="189"/>
    </row>
    <row r="12" spans="1:13" ht="35.1" customHeight="1">
      <c r="A12" s="236" t="s">
        <v>192</v>
      </c>
      <c r="B12" s="235" t="s">
        <v>193</v>
      </c>
      <c r="C12" s="231">
        <v>29545</v>
      </c>
      <c r="D12" s="230">
        <v>14007</v>
      </c>
      <c r="E12" s="289">
        <v>47.409037062108652</v>
      </c>
      <c r="F12" s="232">
        <v>47.529845676016699</v>
      </c>
      <c r="G12" s="285">
        <v>1719</v>
      </c>
      <c r="H12" s="238">
        <v>178</v>
      </c>
      <c r="I12" s="289">
        <v>10.354857475276322</v>
      </c>
      <c r="J12" s="245">
        <v>13.103070175438598</v>
      </c>
      <c r="K12" s="189"/>
      <c r="L12" s="189"/>
      <c r="M12" s="189"/>
    </row>
    <row r="13" spans="1:13" ht="35.1" customHeight="1">
      <c r="A13" s="236" t="s">
        <v>194</v>
      </c>
      <c r="B13" s="235" t="s">
        <v>195</v>
      </c>
      <c r="C13" s="262">
        <v>52630</v>
      </c>
      <c r="D13" s="247">
        <v>20568</v>
      </c>
      <c r="E13" s="229">
        <v>39.080372411172334</v>
      </c>
      <c r="F13" s="232">
        <v>39.593716143011918</v>
      </c>
      <c r="G13" s="285">
        <v>2159</v>
      </c>
      <c r="H13" s="253">
        <v>165</v>
      </c>
      <c r="I13" s="289">
        <v>7.6424270495599815</v>
      </c>
      <c r="J13" s="245">
        <v>11.666666666666666</v>
      </c>
      <c r="K13" s="189"/>
      <c r="L13" s="189"/>
      <c r="M13" s="189"/>
    </row>
    <row r="14" spans="1:13" ht="35.1" customHeight="1">
      <c r="A14" s="236" t="s">
        <v>196</v>
      </c>
      <c r="B14" s="235" t="s">
        <v>197</v>
      </c>
      <c r="C14" s="262">
        <v>39494</v>
      </c>
      <c r="D14" s="286">
        <v>15136</v>
      </c>
      <c r="E14" s="241">
        <v>38.324808831721278</v>
      </c>
      <c r="F14" s="232">
        <v>37.309755036961874</v>
      </c>
      <c r="G14" s="285">
        <v>1476</v>
      </c>
      <c r="H14" s="230">
        <v>81</v>
      </c>
      <c r="I14" s="289">
        <v>5.4878048780487809</v>
      </c>
      <c r="J14" s="245">
        <v>6.1209439528023601</v>
      </c>
      <c r="K14" s="189"/>
      <c r="L14" s="189"/>
      <c r="M14" s="189"/>
    </row>
    <row r="15" spans="1:13" ht="35.1" customHeight="1">
      <c r="A15" s="236" t="s">
        <v>198</v>
      </c>
      <c r="B15" s="235" t="s">
        <v>199</v>
      </c>
      <c r="C15" s="239">
        <v>29746</v>
      </c>
      <c r="D15" s="230">
        <v>13152</v>
      </c>
      <c r="E15" s="289">
        <v>44.214348147650107</v>
      </c>
      <c r="F15" s="232">
        <v>44.298824665915312</v>
      </c>
      <c r="G15" s="285">
        <v>1020</v>
      </c>
      <c r="H15" s="230">
        <v>83</v>
      </c>
      <c r="I15" s="246">
        <v>8.1372549019607838</v>
      </c>
      <c r="J15" s="245">
        <v>7.2866730584851398</v>
      </c>
      <c r="K15" s="189"/>
      <c r="L15" s="189"/>
      <c r="M15" s="189"/>
    </row>
    <row r="16" spans="1:13" ht="35.1" customHeight="1">
      <c r="A16" s="236" t="s">
        <v>200</v>
      </c>
      <c r="B16" s="235" t="s">
        <v>201</v>
      </c>
      <c r="C16" s="292">
        <v>73701</v>
      </c>
      <c r="D16" s="253">
        <v>28623</v>
      </c>
      <c r="E16" s="289">
        <v>38.836650791712458</v>
      </c>
      <c r="F16" s="232">
        <v>37.977401707653762</v>
      </c>
      <c r="G16" s="239">
        <v>3023</v>
      </c>
      <c r="H16" s="238">
        <v>299</v>
      </c>
      <c r="I16" s="246">
        <v>9.8908369169698975</v>
      </c>
      <c r="J16" s="245">
        <v>7.0497828265953899</v>
      </c>
      <c r="K16" s="189"/>
      <c r="L16" s="189"/>
      <c r="M16" s="189"/>
    </row>
    <row r="17" spans="1:13" ht="35.1" customHeight="1">
      <c r="A17" s="236" t="s">
        <v>202</v>
      </c>
      <c r="B17" s="235" t="s">
        <v>203</v>
      </c>
      <c r="C17" s="262">
        <v>100429</v>
      </c>
      <c r="D17" s="253">
        <v>34538</v>
      </c>
      <c r="E17" s="229">
        <v>34.39046490555517</v>
      </c>
      <c r="F17" s="232">
        <v>34.823522654387759</v>
      </c>
      <c r="G17" s="285">
        <v>3417</v>
      </c>
      <c r="H17" s="253">
        <v>203</v>
      </c>
      <c r="I17" s="241">
        <v>5.9408838162130522</v>
      </c>
      <c r="J17" s="245">
        <v>5.3999422466069884</v>
      </c>
      <c r="K17" s="189"/>
      <c r="L17" s="189"/>
      <c r="M17" s="189"/>
    </row>
    <row r="18" spans="1:13" ht="35.1" customHeight="1">
      <c r="A18" s="236" t="s">
        <v>204</v>
      </c>
      <c r="B18" s="235" t="s">
        <v>205</v>
      </c>
      <c r="C18" s="288">
        <v>26519</v>
      </c>
      <c r="D18" s="253">
        <v>10322</v>
      </c>
      <c r="E18" s="229">
        <v>38.923036313586486</v>
      </c>
      <c r="F18" s="232">
        <v>38.565884443799646</v>
      </c>
      <c r="G18" s="239">
        <v>1161</v>
      </c>
      <c r="H18" s="253">
        <v>177</v>
      </c>
      <c r="I18" s="289">
        <v>15.245478036175712</v>
      </c>
      <c r="J18" s="245">
        <v>12.449799196787147</v>
      </c>
      <c r="K18" s="189"/>
      <c r="L18" s="189"/>
      <c r="M18" s="189"/>
    </row>
    <row r="19" spans="1:13" ht="35.1" customHeight="1">
      <c r="A19" s="236" t="s">
        <v>206</v>
      </c>
      <c r="B19" s="235" t="s">
        <v>207</v>
      </c>
      <c r="C19" s="262">
        <v>37607</v>
      </c>
      <c r="D19" s="250">
        <v>14702</v>
      </c>
      <c r="E19" s="241">
        <v>39.093785731379796</v>
      </c>
      <c r="F19" s="232">
        <v>38.722391421185989</v>
      </c>
      <c r="G19" s="285">
        <v>1755</v>
      </c>
      <c r="H19" s="230">
        <v>92</v>
      </c>
      <c r="I19" s="246">
        <v>5.2421652421652425</v>
      </c>
      <c r="J19" s="245">
        <v>6.6884176182707993</v>
      </c>
      <c r="K19" s="189"/>
      <c r="L19" s="189"/>
      <c r="M19" s="189"/>
    </row>
    <row r="20" spans="1:13" ht="35.1" customHeight="1">
      <c r="A20" s="236" t="s">
        <v>208</v>
      </c>
      <c r="B20" s="235" t="s">
        <v>209</v>
      </c>
      <c r="C20" s="262">
        <v>63488</v>
      </c>
      <c r="D20" s="291">
        <v>26922</v>
      </c>
      <c r="E20" s="283">
        <v>42.404863911290327</v>
      </c>
      <c r="F20" s="232">
        <v>42.751883559058449</v>
      </c>
      <c r="G20" s="239">
        <v>2740</v>
      </c>
      <c r="H20" s="238">
        <v>227</v>
      </c>
      <c r="I20" s="241">
        <v>8.2846715328467155</v>
      </c>
      <c r="J20" s="245">
        <v>10.27124773960217</v>
      </c>
      <c r="K20" s="189"/>
      <c r="L20" s="189"/>
      <c r="M20" s="189"/>
    </row>
    <row r="21" spans="1:13" ht="35.1" customHeight="1">
      <c r="A21" s="236" t="s">
        <v>210</v>
      </c>
      <c r="B21" s="290" t="s">
        <v>211</v>
      </c>
      <c r="C21" s="262">
        <v>31641</v>
      </c>
      <c r="D21" s="250">
        <v>11713</v>
      </c>
      <c r="E21" s="283">
        <v>37.018425460636514</v>
      </c>
      <c r="F21" s="232">
        <v>35.117572387112375</v>
      </c>
      <c r="G21" s="282">
        <v>1393</v>
      </c>
      <c r="H21" s="253">
        <v>265</v>
      </c>
      <c r="I21" s="246">
        <v>19.023689877961232</v>
      </c>
      <c r="J21" s="245">
        <v>24.58521870286576</v>
      </c>
      <c r="K21" s="189"/>
      <c r="L21" s="189"/>
      <c r="M21" s="189"/>
    </row>
    <row r="22" spans="1:13" ht="35.1" customHeight="1">
      <c r="A22" s="236" t="s">
        <v>212</v>
      </c>
      <c r="B22" s="235" t="s">
        <v>213</v>
      </c>
      <c r="C22" s="284">
        <v>38777</v>
      </c>
      <c r="D22" s="250">
        <v>16944</v>
      </c>
      <c r="E22" s="289">
        <v>43.696005364004435</v>
      </c>
      <c r="F22" s="232">
        <v>43.75444185761549</v>
      </c>
      <c r="G22" s="282">
        <v>1882</v>
      </c>
      <c r="H22" s="230">
        <v>303</v>
      </c>
      <c r="I22" s="246">
        <v>16.099893730074388</v>
      </c>
      <c r="J22" s="245">
        <v>12.462760675273088</v>
      </c>
      <c r="K22" s="189"/>
      <c r="L22" s="189"/>
      <c r="M22" s="189"/>
    </row>
    <row r="23" spans="1:13" ht="35.1" customHeight="1">
      <c r="A23" s="236" t="s">
        <v>214</v>
      </c>
      <c r="B23" s="235" t="s">
        <v>215</v>
      </c>
      <c r="C23" s="262">
        <v>24851</v>
      </c>
      <c r="D23" s="230">
        <v>10740</v>
      </c>
      <c r="E23" s="289">
        <v>43.217576757474546</v>
      </c>
      <c r="F23" s="232">
        <v>43.916320566066759</v>
      </c>
      <c r="G23" s="282">
        <v>1213</v>
      </c>
      <c r="H23" s="238">
        <v>60</v>
      </c>
      <c r="I23" s="241">
        <v>4.9464138499587795</v>
      </c>
      <c r="J23" s="245">
        <v>9.3093093093093096</v>
      </c>
      <c r="K23" s="189"/>
      <c r="L23" s="189"/>
      <c r="M23" s="189"/>
    </row>
    <row r="24" spans="1:13" ht="35.1" customHeight="1">
      <c r="A24" s="236" t="s">
        <v>216</v>
      </c>
      <c r="B24" s="235" t="s">
        <v>217</v>
      </c>
      <c r="C24" s="262">
        <v>62505</v>
      </c>
      <c r="D24" s="286">
        <v>28615</v>
      </c>
      <c r="E24" s="289">
        <v>45.780337572994164</v>
      </c>
      <c r="F24" s="232">
        <v>46.595566389883444</v>
      </c>
      <c r="G24" s="285">
        <v>3300</v>
      </c>
      <c r="H24" s="230">
        <v>353</v>
      </c>
      <c r="I24" s="289">
        <v>10.696969696969697</v>
      </c>
      <c r="J24" s="245">
        <v>10.466089868825007</v>
      </c>
      <c r="K24" s="189"/>
      <c r="L24" s="189"/>
      <c r="M24" s="189"/>
    </row>
    <row r="25" spans="1:13" ht="35.1" customHeight="1">
      <c r="A25" s="236" t="s">
        <v>218</v>
      </c>
      <c r="B25" s="235" t="s">
        <v>219</v>
      </c>
      <c r="C25" s="288">
        <v>78455</v>
      </c>
      <c r="D25" s="230">
        <v>32630</v>
      </c>
      <c r="E25" s="229">
        <v>41.590720795360397</v>
      </c>
      <c r="F25" s="232">
        <v>42.54845068008472</v>
      </c>
      <c r="G25" s="285">
        <v>3989</v>
      </c>
      <c r="H25" s="230">
        <v>626</v>
      </c>
      <c r="I25" s="246">
        <v>15.693156179493609</v>
      </c>
      <c r="J25" s="245">
        <v>16.37189292543021</v>
      </c>
      <c r="K25" s="189"/>
      <c r="L25" s="189"/>
      <c r="M25" s="189"/>
    </row>
    <row r="26" spans="1:13" ht="35.1" customHeight="1">
      <c r="A26" s="236" t="s">
        <v>220</v>
      </c>
      <c r="B26" s="235" t="s">
        <v>221</v>
      </c>
      <c r="C26" s="287">
        <v>80359</v>
      </c>
      <c r="D26" s="286">
        <v>32697</v>
      </c>
      <c r="E26" s="283">
        <v>40.688659639866096</v>
      </c>
      <c r="F26" s="232">
        <v>41.03529245182834</v>
      </c>
      <c r="G26" s="285">
        <v>3435</v>
      </c>
      <c r="H26" s="230">
        <v>209</v>
      </c>
      <c r="I26" s="246">
        <v>6.084425036390102</v>
      </c>
      <c r="J26" s="245">
        <v>6.169181034482758</v>
      </c>
      <c r="K26" s="189"/>
      <c r="L26" s="189"/>
      <c r="M26" s="189"/>
    </row>
    <row r="27" spans="1:13" ht="35.1" customHeight="1">
      <c r="A27" s="236" t="s">
        <v>222</v>
      </c>
      <c r="B27" s="235" t="s">
        <v>223</v>
      </c>
      <c r="C27" s="284">
        <v>53631</v>
      </c>
      <c r="D27" s="250">
        <v>25123</v>
      </c>
      <c r="E27" s="283">
        <v>46.84417594301803</v>
      </c>
      <c r="F27" s="232">
        <v>48.496140537663031</v>
      </c>
      <c r="G27" s="239">
        <v>2991</v>
      </c>
      <c r="H27" s="238">
        <v>292</v>
      </c>
      <c r="I27" s="246">
        <v>9.7626211969241048</v>
      </c>
      <c r="J27" s="245">
        <v>7.957244655581948</v>
      </c>
      <c r="K27" s="189"/>
      <c r="L27" s="189"/>
      <c r="M27" s="189"/>
    </row>
    <row r="28" spans="1:13" ht="35.1" customHeight="1">
      <c r="A28" s="227" t="s">
        <v>224</v>
      </c>
      <c r="B28" s="226" t="s">
        <v>225</v>
      </c>
      <c r="C28" s="284">
        <v>69178</v>
      </c>
      <c r="D28" s="253">
        <v>30336</v>
      </c>
      <c r="E28" s="283">
        <v>43.852091705455493</v>
      </c>
      <c r="F28" s="251">
        <v>43.951407879729004</v>
      </c>
      <c r="G28" s="282">
        <v>3213</v>
      </c>
      <c r="H28" s="253">
        <v>1455</v>
      </c>
      <c r="I28" s="241">
        <v>45.284780578898228</v>
      </c>
      <c r="J28" s="281">
        <v>41.732054635280441</v>
      </c>
      <c r="K28" s="189"/>
      <c r="L28" s="189"/>
      <c r="M28" s="189"/>
    </row>
    <row r="29" spans="1:13" ht="35.1" customHeight="1" thickBot="1">
      <c r="A29" s="548" t="s">
        <v>226</v>
      </c>
      <c r="B29" s="549"/>
      <c r="C29" s="444">
        <f>SUM(C6:C28)</f>
        <v>1024609</v>
      </c>
      <c r="D29" s="444">
        <f>SUM(D6:D28)</f>
        <v>417003</v>
      </c>
      <c r="E29" s="445">
        <f t="shared" ref="E29" si="0">D29/C29*100</f>
        <v>40.698744594279376</v>
      </c>
      <c r="F29" s="280">
        <v>40.909705584191883</v>
      </c>
      <c r="G29" s="444">
        <f>SUM(G6:G28)</f>
        <v>45579</v>
      </c>
      <c r="H29" s="444">
        <f>SUM(H6:H28)</f>
        <v>5656</v>
      </c>
      <c r="I29" s="446">
        <f>H29/G29*100</f>
        <v>12.409223545931241</v>
      </c>
      <c r="J29" s="279">
        <v>12.637764811677854</v>
      </c>
      <c r="K29" s="189"/>
      <c r="L29" s="189"/>
      <c r="M29" s="189"/>
    </row>
    <row r="30" spans="1:13" ht="21" customHeight="1">
      <c r="A30" s="550"/>
      <c r="B30" s="550"/>
      <c r="C30" s="550"/>
      <c r="D30" s="550"/>
      <c r="E30" s="550"/>
      <c r="F30" s="550"/>
      <c r="G30" s="550"/>
      <c r="H30" s="550"/>
      <c r="I30" s="550"/>
      <c r="J30" s="278"/>
    </row>
    <row r="31" spans="1:13" ht="20.100000000000001" customHeight="1">
      <c r="A31" s="277" t="s">
        <v>227</v>
      </c>
      <c r="B31" s="276" t="s">
        <v>338</v>
      </c>
      <c r="C31" s="275">
        <v>71832</v>
      </c>
      <c r="D31" s="271">
        <v>32754</v>
      </c>
      <c r="E31" s="274">
        <v>45.598062145005017</v>
      </c>
      <c r="F31" s="273">
        <v>45.606164564310973</v>
      </c>
      <c r="G31" s="272">
        <v>3546</v>
      </c>
      <c r="H31" s="271">
        <v>923</v>
      </c>
      <c r="I31" s="270">
        <v>26.029328821206992</v>
      </c>
      <c r="J31" s="269">
        <v>27.062451811873554</v>
      </c>
      <c r="K31" s="189"/>
      <c r="L31" s="189"/>
    </row>
    <row r="32" spans="1:13" ht="20.100000000000001" customHeight="1">
      <c r="A32" s="236" t="s">
        <v>228</v>
      </c>
      <c r="B32" s="235" t="s">
        <v>229</v>
      </c>
      <c r="C32" s="262">
        <v>21447</v>
      </c>
      <c r="D32" s="238">
        <v>9455</v>
      </c>
      <c r="E32" s="241">
        <v>44.0854198722432</v>
      </c>
      <c r="F32" s="240">
        <v>40.001785395465092</v>
      </c>
      <c r="G32" s="239">
        <v>1160</v>
      </c>
      <c r="H32" s="238">
        <v>81</v>
      </c>
      <c r="I32" s="241">
        <v>6.9827586206896548</v>
      </c>
      <c r="J32" s="245">
        <v>5.3486150907354348</v>
      </c>
      <c r="K32" s="189"/>
      <c r="L32" s="189"/>
    </row>
    <row r="33" spans="1:12" ht="20.100000000000001" customHeight="1">
      <c r="A33" s="236" t="s">
        <v>230</v>
      </c>
      <c r="B33" s="235" t="s">
        <v>231</v>
      </c>
      <c r="C33" s="262">
        <v>16882</v>
      </c>
      <c r="D33" s="230">
        <v>7796</v>
      </c>
      <c r="E33" s="233">
        <v>46.179362634758917</v>
      </c>
      <c r="F33" s="232">
        <v>47.34744990892532</v>
      </c>
      <c r="G33" s="231">
        <v>706</v>
      </c>
      <c r="H33" s="230">
        <v>132</v>
      </c>
      <c r="I33" s="268">
        <v>18.696883852691219</v>
      </c>
      <c r="J33" s="245">
        <v>14.285714285714285</v>
      </c>
      <c r="K33" s="189"/>
      <c r="L33" s="189"/>
    </row>
    <row r="34" spans="1:12" ht="20.100000000000001" customHeight="1">
      <c r="A34" s="236" t="s">
        <v>232</v>
      </c>
      <c r="B34" s="235" t="s">
        <v>233</v>
      </c>
      <c r="C34" s="267">
        <v>21729</v>
      </c>
      <c r="D34" s="264">
        <v>10387</v>
      </c>
      <c r="E34" s="266">
        <v>47.802475953794463</v>
      </c>
      <c r="F34" s="240">
        <v>48.622265607667394</v>
      </c>
      <c r="G34" s="265">
        <v>1022</v>
      </c>
      <c r="H34" s="264">
        <v>151</v>
      </c>
      <c r="I34" s="263">
        <v>14.774951076320939</v>
      </c>
      <c r="J34" s="228">
        <v>17.944093778178537</v>
      </c>
      <c r="K34" s="189"/>
      <c r="L34" s="189"/>
    </row>
    <row r="35" spans="1:12" ht="20.100000000000001" customHeight="1">
      <c r="A35" s="236" t="s">
        <v>234</v>
      </c>
      <c r="B35" s="235" t="s">
        <v>235</v>
      </c>
      <c r="C35" s="262">
        <v>19202</v>
      </c>
      <c r="D35" s="230">
        <v>9810</v>
      </c>
      <c r="E35" s="233">
        <v>51.088428288719925</v>
      </c>
      <c r="F35" s="232">
        <v>50.853701030414655</v>
      </c>
      <c r="G35" s="231">
        <v>1073</v>
      </c>
      <c r="H35" s="230">
        <v>227</v>
      </c>
      <c r="I35" s="246">
        <v>21.155638397017707</v>
      </c>
      <c r="J35" s="228">
        <v>18.761061946902654</v>
      </c>
      <c r="K35" s="189"/>
      <c r="L35" s="189"/>
    </row>
    <row r="36" spans="1:12" ht="20.100000000000001" customHeight="1">
      <c r="A36" s="236" t="s">
        <v>236</v>
      </c>
      <c r="B36" s="235" t="s">
        <v>237</v>
      </c>
      <c r="C36" s="262">
        <v>30073</v>
      </c>
      <c r="D36" s="238">
        <v>15034</v>
      </c>
      <c r="E36" s="241">
        <v>49.991686895221626</v>
      </c>
      <c r="F36" s="240">
        <v>48.98534024710326</v>
      </c>
      <c r="G36" s="239">
        <v>1548</v>
      </c>
      <c r="H36" s="238">
        <v>145</v>
      </c>
      <c r="I36" s="261">
        <v>9.3669250645994833</v>
      </c>
      <c r="J36" s="228">
        <v>9.587301587301587</v>
      </c>
      <c r="K36" s="189"/>
      <c r="L36" s="189"/>
    </row>
    <row r="37" spans="1:12" ht="20.100000000000001" customHeight="1">
      <c r="A37" s="236" t="s">
        <v>238</v>
      </c>
      <c r="B37" s="235" t="s">
        <v>239</v>
      </c>
      <c r="C37" s="234">
        <v>14656</v>
      </c>
      <c r="D37" s="230">
        <v>6790</v>
      </c>
      <c r="E37" s="233">
        <v>46.329148471615724</v>
      </c>
      <c r="F37" s="232">
        <v>47.915171288743885</v>
      </c>
      <c r="G37" s="231">
        <v>786</v>
      </c>
      <c r="H37" s="230">
        <v>74</v>
      </c>
      <c r="I37" s="246">
        <v>9.4147582697201013</v>
      </c>
      <c r="J37" s="228">
        <v>9.9531615925058539</v>
      </c>
      <c r="K37" s="189"/>
      <c r="L37" s="189"/>
    </row>
    <row r="38" spans="1:12" ht="20.100000000000001" customHeight="1">
      <c r="A38" s="236" t="s">
        <v>240</v>
      </c>
      <c r="B38" s="235" t="s">
        <v>241</v>
      </c>
      <c r="C38" s="234">
        <v>26435</v>
      </c>
      <c r="D38" s="230">
        <v>14450</v>
      </c>
      <c r="E38" s="233">
        <v>54.662379421221864</v>
      </c>
      <c r="F38" s="232">
        <v>53.93106473189809</v>
      </c>
      <c r="G38" s="231">
        <v>1482</v>
      </c>
      <c r="H38" s="230">
        <v>104</v>
      </c>
      <c r="I38" s="246">
        <v>7.0175438596491224</v>
      </c>
      <c r="J38" s="228">
        <v>7.6462765957446805</v>
      </c>
      <c r="K38" s="189"/>
      <c r="L38" s="189"/>
    </row>
    <row r="39" spans="1:12" ht="20.100000000000001" customHeight="1">
      <c r="A39" s="236" t="s">
        <v>242</v>
      </c>
      <c r="B39" s="235" t="s">
        <v>243</v>
      </c>
      <c r="C39" s="247">
        <v>52024</v>
      </c>
      <c r="D39" s="238">
        <v>23676</v>
      </c>
      <c r="E39" s="241">
        <v>45.509764723973554</v>
      </c>
      <c r="F39" s="240">
        <v>45.169320885960097</v>
      </c>
      <c r="G39" s="239">
        <v>2569</v>
      </c>
      <c r="H39" s="238">
        <v>366</v>
      </c>
      <c r="I39" s="261">
        <v>14.246788633709615</v>
      </c>
      <c r="J39" s="228">
        <v>11.052631578947368</v>
      </c>
      <c r="K39" s="189"/>
      <c r="L39" s="189"/>
    </row>
    <row r="40" spans="1:12" ht="20.100000000000001" customHeight="1">
      <c r="A40" s="236" t="s">
        <v>244</v>
      </c>
      <c r="B40" s="235" t="s">
        <v>245</v>
      </c>
      <c r="C40" s="247">
        <v>8193</v>
      </c>
      <c r="D40" s="230">
        <v>3945</v>
      </c>
      <c r="E40" s="233">
        <v>48.150860490662758</v>
      </c>
      <c r="F40" s="232">
        <v>46.759041803663692</v>
      </c>
      <c r="G40" s="231">
        <v>438</v>
      </c>
      <c r="H40" s="230">
        <v>57</v>
      </c>
      <c r="I40" s="246">
        <v>13.013698630136986</v>
      </c>
      <c r="J40" s="228">
        <v>15.668202764976957</v>
      </c>
      <c r="K40" s="189"/>
      <c r="L40" s="189"/>
    </row>
    <row r="41" spans="1:12" ht="20.100000000000001" customHeight="1">
      <c r="A41" s="236" t="s">
        <v>246</v>
      </c>
      <c r="B41" s="235" t="s">
        <v>247</v>
      </c>
      <c r="C41" s="242">
        <v>7000</v>
      </c>
      <c r="D41" s="238">
        <v>3520</v>
      </c>
      <c r="E41" s="241">
        <v>50.285714285714292</v>
      </c>
      <c r="F41" s="240">
        <v>48.902736385803301</v>
      </c>
      <c r="G41" s="239">
        <v>430</v>
      </c>
      <c r="H41" s="238">
        <v>47</v>
      </c>
      <c r="I41" s="261">
        <v>10.930232558139535</v>
      </c>
      <c r="J41" s="228">
        <v>11.415525114155251</v>
      </c>
      <c r="K41" s="189"/>
      <c r="L41" s="189"/>
    </row>
    <row r="42" spans="1:12" ht="20.100000000000001" customHeight="1">
      <c r="A42" s="236" t="s">
        <v>248</v>
      </c>
      <c r="B42" s="235" t="s">
        <v>249</v>
      </c>
      <c r="C42" s="234">
        <v>5008</v>
      </c>
      <c r="D42" s="230">
        <v>2348</v>
      </c>
      <c r="E42" s="233">
        <v>46.884984025559106</v>
      </c>
      <c r="F42" s="232">
        <v>47.572265255998488</v>
      </c>
      <c r="G42" s="231">
        <v>281</v>
      </c>
      <c r="H42" s="230">
        <v>49</v>
      </c>
      <c r="I42" s="246">
        <v>17.437722419928825</v>
      </c>
      <c r="J42" s="228">
        <v>15.593220338983052</v>
      </c>
      <c r="K42" s="189"/>
      <c r="L42" s="189"/>
    </row>
    <row r="43" spans="1:12" ht="20.100000000000001" customHeight="1">
      <c r="A43" s="236" t="s">
        <v>250</v>
      </c>
      <c r="B43" s="235" t="s">
        <v>251</v>
      </c>
      <c r="C43" s="242">
        <v>11317</v>
      </c>
      <c r="D43" s="238">
        <v>5502</v>
      </c>
      <c r="E43" s="241">
        <v>48.617124679685432</v>
      </c>
      <c r="F43" s="240">
        <v>45.78668238067177</v>
      </c>
      <c r="G43" s="239">
        <v>621</v>
      </c>
      <c r="H43" s="238">
        <v>50</v>
      </c>
      <c r="I43" s="261">
        <v>8.0515297906602257</v>
      </c>
      <c r="J43" s="228">
        <v>10.619469026548673</v>
      </c>
      <c r="K43" s="189"/>
      <c r="L43" s="189"/>
    </row>
    <row r="44" spans="1:12" ht="20.100000000000001" customHeight="1">
      <c r="A44" s="236" t="s">
        <v>252</v>
      </c>
      <c r="B44" s="235" t="s">
        <v>253</v>
      </c>
      <c r="C44" s="234">
        <v>2322</v>
      </c>
      <c r="D44" s="230">
        <v>1387</v>
      </c>
      <c r="E44" s="233">
        <v>59.732988802756246</v>
      </c>
      <c r="F44" s="232">
        <v>61.562998405103663</v>
      </c>
      <c r="G44" s="231">
        <v>202</v>
      </c>
      <c r="H44" s="230">
        <v>48</v>
      </c>
      <c r="I44" s="246">
        <v>23.762376237623762</v>
      </c>
      <c r="J44" s="228">
        <v>0</v>
      </c>
      <c r="K44" s="189"/>
      <c r="L44" s="189"/>
    </row>
    <row r="45" spans="1:12" ht="20.100000000000001" customHeight="1">
      <c r="A45" s="236" t="s">
        <v>254</v>
      </c>
      <c r="B45" s="235" t="s">
        <v>255</v>
      </c>
      <c r="C45" s="242">
        <v>407</v>
      </c>
      <c r="D45" s="238">
        <v>181</v>
      </c>
      <c r="E45" s="241">
        <v>44.471744471744472</v>
      </c>
      <c r="F45" s="240">
        <v>45.124716553287982</v>
      </c>
      <c r="G45" s="239">
        <v>23</v>
      </c>
      <c r="H45" s="238">
        <v>8</v>
      </c>
      <c r="I45" s="261">
        <v>34.782608695652172</v>
      </c>
      <c r="J45" s="228">
        <v>28.571428571428569</v>
      </c>
      <c r="K45" s="189"/>
      <c r="L45" s="189"/>
    </row>
    <row r="46" spans="1:12" ht="20.100000000000001" customHeight="1">
      <c r="A46" s="236" t="s">
        <v>256</v>
      </c>
      <c r="B46" s="235" t="s">
        <v>257</v>
      </c>
      <c r="C46" s="234">
        <v>894</v>
      </c>
      <c r="D46" s="230">
        <v>435</v>
      </c>
      <c r="E46" s="233">
        <v>48.65771812080537</v>
      </c>
      <c r="F46" s="232">
        <v>43.419689119170982</v>
      </c>
      <c r="G46" s="231">
        <v>60</v>
      </c>
      <c r="H46" s="230">
        <v>0</v>
      </c>
      <c r="I46" s="246">
        <v>0</v>
      </c>
      <c r="J46" s="228">
        <v>0</v>
      </c>
      <c r="K46" s="189"/>
      <c r="L46" s="189"/>
    </row>
    <row r="47" spans="1:12" ht="20.100000000000001" customHeight="1">
      <c r="A47" s="236" t="s">
        <v>258</v>
      </c>
      <c r="B47" s="235" t="s">
        <v>259</v>
      </c>
      <c r="C47" s="234">
        <v>20967</v>
      </c>
      <c r="D47" s="230">
        <v>9195</v>
      </c>
      <c r="E47" s="233">
        <v>43.854628702246387</v>
      </c>
      <c r="F47" s="232">
        <v>44.792282841152115</v>
      </c>
      <c r="G47" s="244">
        <v>929</v>
      </c>
      <c r="H47" s="230">
        <v>167</v>
      </c>
      <c r="I47" s="246">
        <v>17.976318622174382</v>
      </c>
      <c r="J47" s="228">
        <v>18.75</v>
      </c>
      <c r="K47" s="189"/>
      <c r="L47" s="189"/>
    </row>
    <row r="48" spans="1:12" ht="20.100000000000001" customHeight="1">
      <c r="A48" s="236" t="s">
        <v>260</v>
      </c>
      <c r="B48" s="235" t="s">
        <v>261</v>
      </c>
      <c r="C48" s="260">
        <v>19185</v>
      </c>
      <c r="D48" s="255">
        <v>9451</v>
      </c>
      <c r="E48" s="259">
        <v>49.262444618191296</v>
      </c>
      <c r="F48" s="248">
        <v>48.834682994272171</v>
      </c>
      <c r="G48" s="258">
        <v>1026</v>
      </c>
      <c r="H48" s="255">
        <v>153</v>
      </c>
      <c r="I48" s="257">
        <v>14.912280701754385</v>
      </c>
      <c r="J48" s="228">
        <v>16.097190584662112</v>
      </c>
      <c r="K48" s="189"/>
      <c r="L48" s="189"/>
    </row>
    <row r="49" spans="1:12" ht="20.100000000000001" customHeight="1">
      <c r="A49" s="236" t="s">
        <v>262</v>
      </c>
      <c r="B49" s="235" t="s">
        <v>263</v>
      </c>
      <c r="C49" s="242">
        <v>9939</v>
      </c>
      <c r="D49" s="238">
        <v>4725</v>
      </c>
      <c r="E49" s="241">
        <v>47.53999396317537</v>
      </c>
      <c r="F49" s="240">
        <v>47.942703326283407</v>
      </c>
      <c r="G49" s="256">
        <v>547</v>
      </c>
      <c r="H49" s="255">
        <v>198</v>
      </c>
      <c r="I49" s="241">
        <v>36.19744058500914</v>
      </c>
      <c r="J49" s="245">
        <v>2.5597269624573378</v>
      </c>
      <c r="K49" s="189"/>
      <c r="L49" s="189"/>
    </row>
    <row r="50" spans="1:12" ht="20.100000000000001" customHeight="1">
      <c r="A50" s="236" t="s">
        <v>264</v>
      </c>
      <c r="B50" s="235" t="s">
        <v>265</v>
      </c>
      <c r="C50" s="254">
        <v>9413</v>
      </c>
      <c r="D50" s="253">
        <v>4368</v>
      </c>
      <c r="E50" s="252">
        <v>46.403909486879847</v>
      </c>
      <c r="F50" s="251">
        <v>45.740551583248212</v>
      </c>
      <c r="G50" s="244">
        <v>485</v>
      </c>
      <c r="H50" s="250">
        <v>54</v>
      </c>
      <c r="I50" s="246">
        <v>11.134020618556702</v>
      </c>
      <c r="J50" s="228">
        <v>10.239651416122005</v>
      </c>
      <c r="K50" s="189"/>
      <c r="L50" s="189"/>
    </row>
    <row r="51" spans="1:12" ht="20.100000000000001" customHeight="1">
      <c r="A51" s="236" t="s">
        <v>266</v>
      </c>
      <c r="B51" s="235" t="s">
        <v>318</v>
      </c>
      <c r="C51" s="234">
        <v>9872</v>
      </c>
      <c r="D51" s="230">
        <v>5077</v>
      </c>
      <c r="E51" s="233">
        <v>51.42828200972447</v>
      </c>
      <c r="F51" s="232">
        <v>51.447227365753825</v>
      </c>
      <c r="G51" s="244">
        <v>515</v>
      </c>
      <c r="H51" s="247">
        <v>126</v>
      </c>
      <c r="I51" s="246">
        <v>24.466019417475728</v>
      </c>
      <c r="J51" s="228">
        <v>26.124567474048444</v>
      </c>
      <c r="K51" s="189"/>
      <c r="L51" s="189"/>
    </row>
    <row r="52" spans="1:12" ht="20.100000000000001" customHeight="1">
      <c r="A52" s="236" t="s">
        <v>267</v>
      </c>
      <c r="B52" s="235" t="s">
        <v>268</v>
      </c>
      <c r="C52" s="234">
        <v>13233</v>
      </c>
      <c r="D52" s="230">
        <v>6743</v>
      </c>
      <c r="E52" s="233">
        <v>50.955943474646716</v>
      </c>
      <c r="F52" s="232">
        <v>51.420641297202543</v>
      </c>
      <c r="G52" s="244">
        <v>713</v>
      </c>
      <c r="H52" s="247">
        <v>96</v>
      </c>
      <c r="I52" s="246">
        <v>13.464235624123422</v>
      </c>
      <c r="J52" s="228">
        <v>15.994798439531859</v>
      </c>
      <c r="K52" s="189"/>
      <c r="L52" s="189"/>
    </row>
    <row r="53" spans="1:12" ht="20.100000000000001" customHeight="1">
      <c r="A53" s="236" t="s">
        <v>269</v>
      </c>
      <c r="B53" s="235" t="s">
        <v>270</v>
      </c>
      <c r="C53" s="247">
        <v>13945</v>
      </c>
      <c r="D53" s="230">
        <v>6175</v>
      </c>
      <c r="E53" s="233">
        <v>44.281104338472574</v>
      </c>
      <c r="F53" s="232">
        <v>40.552325581395351</v>
      </c>
      <c r="G53" s="244">
        <v>680</v>
      </c>
      <c r="H53" s="247">
        <v>75</v>
      </c>
      <c r="I53" s="246">
        <v>11.029411764705882</v>
      </c>
      <c r="J53" s="228">
        <v>11.793214862681744</v>
      </c>
      <c r="K53" s="188"/>
      <c r="L53" s="189"/>
    </row>
    <row r="54" spans="1:12" ht="20.100000000000001" customHeight="1">
      <c r="A54" s="236" t="s">
        <v>271</v>
      </c>
      <c r="B54" s="235" t="s">
        <v>272</v>
      </c>
      <c r="C54" s="234">
        <v>9288</v>
      </c>
      <c r="D54" s="230">
        <v>4570</v>
      </c>
      <c r="E54" s="233">
        <v>49.203273040482344</v>
      </c>
      <c r="F54" s="232">
        <v>50.884227842895335</v>
      </c>
      <c r="G54" s="244">
        <v>568</v>
      </c>
      <c r="H54" s="247">
        <v>34</v>
      </c>
      <c r="I54" s="246">
        <v>5.9859154929577461</v>
      </c>
      <c r="J54" s="245">
        <v>8.2770270270270263</v>
      </c>
      <c r="K54" s="189"/>
      <c r="L54" s="189"/>
    </row>
    <row r="55" spans="1:12" ht="20.100000000000001" customHeight="1">
      <c r="A55" s="236" t="s">
        <v>273</v>
      </c>
      <c r="B55" s="235" t="s">
        <v>274</v>
      </c>
      <c r="C55" s="234">
        <v>10959</v>
      </c>
      <c r="D55" s="230">
        <v>5070</v>
      </c>
      <c r="E55" s="233">
        <v>46.263345195729535</v>
      </c>
      <c r="F55" s="232">
        <v>47.243684347599618</v>
      </c>
      <c r="G55" s="231">
        <v>619</v>
      </c>
      <c r="H55" s="230">
        <v>39</v>
      </c>
      <c r="I55" s="229">
        <v>6.30048465266559</v>
      </c>
      <c r="J55" s="249">
        <v>5.8917197452229297</v>
      </c>
      <c r="K55" s="189"/>
      <c r="L55" s="189"/>
    </row>
    <row r="56" spans="1:12" ht="20.100000000000001" customHeight="1">
      <c r="A56" s="236" t="s">
        <v>275</v>
      </c>
      <c r="B56" s="235" t="s">
        <v>276</v>
      </c>
      <c r="C56" s="242">
        <v>19547</v>
      </c>
      <c r="D56" s="238">
        <v>9477</v>
      </c>
      <c r="E56" s="241">
        <v>48.4831431933289</v>
      </c>
      <c r="F56" s="248">
        <v>48.140536308475241</v>
      </c>
      <c r="G56" s="239">
        <v>1112</v>
      </c>
      <c r="H56" s="230">
        <v>337</v>
      </c>
      <c r="I56" s="229">
        <v>30.305755395683455</v>
      </c>
      <c r="J56" s="245">
        <v>35.215053763440864</v>
      </c>
      <c r="K56" s="189"/>
      <c r="L56" s="189"/>
    </row>
    <row r="57" spans="1:12" ht="20.100000000000001" customHeight="1">
      <c r="A57" s="236" t="s">
        <v>277</v>
      </c>
      <c r="B57" s="235" t="s">
        <v>278</v>
      </c>
      <c r="C57" s="247">
        <v>9620</v>
      </c>
      <c r="D57" s="230">
        <v>4936</v>
      </c>
      <c r="E57" s="229">
        <v>51.309771309771314</v>
      </c>
      <c r="F57" s="232">
        <v>50.100280786201367</v>
      </c>
      <c r="G57" s="244">
        <v>656</v>
      </c>
      <c r="H57" s="234">
        <v>95</v>
      </c>
      <c r="I57" s="229">
        <v>14.48170731707317</v>
      </c>
      <c r="J57" s="245">
        <v>20.5607476635514</v>
      </c>
      <c r="K57" s="189"/>
      <c r="L57" s="189"/>
    </row>
    <row r="58" spans="1:12" ht="20.100000000000001" customHeight="1">
      <c r="A58" s="236" t="s">
        <v>279</v>
      </c>
      <c r="B58" s="235" t="s">
        <v>325</v>
      </c>
      <c r="C58" s="234">
        <v>15096</v>
      </c>
      <c r="D58" s="230">
        <v>7372</v>
      </c>
      <c r="E58" s="233">
        <v>48.834128245892948</v>
      </c>
      <c r="F58" s="232">
        <v>48.254865034526048</v>
      </c>
      <c r="G58" s="244">
        <v>967</v>
      </c>
      <c r="H58" s="230">
        <v>97</v>
      </c>
      <c r="I58" s="246">
        <v>10.031023784901757</v>
      </c>
      <c r="J58" s="245">
        <v>10.264227642276422</v>
      </c>
      <c r="K58" s="189"/>
      <c r="L58" s="189"/>
    </row>
    <row r="59" spans="1:12" ht="20.100000000000001" customHeight="1">
      <c r="A59" s="236" t="s">
        <v>280</v>
      </c>
      <c r="B59" s="235" t="s">
        <v>281</v>
      </c>
      <c r="C59" s="234">
        <v>24739</v>
      </c>
      <c r="D59" s="230">
        <v>11694</v>
      </c>
      <c r="E59" s="233">
        <v>47.269493512268077</v>
      </c>
      <c r="F59" s="232">
        <v>47.460883886906394</v>
      </c>
      <c r="G59" s="231">
        <v>1314</v>
      </c>
      <c r="H59" s="230">
        <v>123</v>
      </c>
      <c r="I59" s="229">
        <v>9.3607305936073057</v>
      </c>
      <c r="J59" s="228">
        <v>9.5899930507296745</v>
      </c>
      <c r="K59" s="189"/>
      <c r="L59" s="189"/>
    </row>
    <row r="60" spans="1:12" ht="20.100000000000001" customHeight="1">
      <c r="A60" s="236" t="s">
        <v>282</v>
      </c>
      <c r="B60" s="235" t="s">
        <v>283</v>
      </c>
      <c r="C60" s="242">
        <v>22482</v>
      </c>
      <c r="D60" s="238">
        <v>11136</v>
      </c>
      <c r="E60" s="241">
        <v>49.532959701094207</v>
      </c>
      <c r="F60" s="240">
        <v>49.010884588804423</v>
      </c>
      <c r="G60" s="239">
        <v>1348</v>
      </c>
      <c r="H60" s="238">
        <v>319</v>
      </c>
      <c r="I60" s="237">
        <v>23.664688427299705</v>
      </c>
      <c r="J60" s="228">
        <v>19.78931527464259</v>
      </c>
      <c r="K60" s="189"/>
      <c r="L60" s="189"/>
    </row>
    <row r="61" spans="1:12" ht="20.100000000000001" customHeight="1">
      <c r="A61" s="236" t="s">
        <v>284</v>
      </c>
      <c r="B61" s="235" t="s">
        <v>285</v>
      </c>
      <c r="C61" s="234">
        <v>1382</v>
      </c>
      <c r="D61" s="230">
        <v>404</v>
      </c>
      <c r="E61" s="233">
        <v>29.232995658465992</v>
      </c>
      <c r="F61" s="232">
        <v>25.320729237002027</v>
      </c>
      <c r="G61" s="231">
        <v>57</v>
      </c>
      <c r="H61" s="230">
        <v>7</v>
      </c>
      <c r="I61" s="229">
        <v>12.280701754385964</v>
      </c>
      <c r="J61" s="228">
        <v>21.052631578947366</v>
      </c>
      <c r="K61" s="189"/>
      <c r="L61" s="189"/>
    </row>
    <row r="62" spans="1:12" ht="20.100000000000001" customHeight="1">
      <c r="A62" s="236" t="s">
        <v>286</v>
      </c>
      <c r="B62" s="235" t="s">
        <v>287</v>
      </c>
      <c r="C62" s="234">
        <v>54</v>
      </c>
      <c r="D62" s="230">
        <v>40</v>
      </c>
      <c r="E62" s="233">
        <v>74.074074074074076</v>
      </c>
      <c r="F62" s="232">
        <v>67.241379310344826</v>
      </c>
      <c r="G62" s="244">
        <v>5</v>
      </c>
      <c r="H62" s="238">
        <v>0</v>
      </c>
      <c r="I62" s="237">
        <v>0</v>
      </c>
      <c r="J62" s="228">
        <v>16.666666666666664</v>
      </c>
      <c r="K62" s="189"/>
      <c r="L62" s="189"/>
    </row>
    <row r="63" spans="1:12" ht="20.100000000000001" customHeight="1">
      <c r="A63" s="236" t="s">
        <v>288</v>
      </c>
      <c r="B63" s="235" t="s">
        <v>289</v>
      </c>
      <c r="C63" s="234">
        <v>537</v>
      </c>
      <c r="D63" s="230">
        <v>295</v>
      </c>
      <c r="E63" s="233">
        <v>54.934823091247672</v>
      </c>
      <c r="F63" s="232">
        <v>53.533568904593643</v>
      </c>
      <c r="G63" s="231">
        <v>42</v>
      </c>
      <c r="H63" s="230">
        <v>4</v>
      </c>
      <c r="I63" s="229">
        <v>9.5238095238095237</v>
      </c>
      <c r="J63" s="228">
        <v>14.285714285714285</v>
      </c>
      <c r="K63" s="189"/>
      <c r="L63" s="189"/>
    </row>
    <row r="64" spans="1:12" ht="20.100000000000001" customHeight="1">
      <c r="A64" s="236" t="s">
        <v>290</v>
      </c>
      <c r="B64" s="235" t="s">
        <v>291</v>
      </c>
      <c r="C64" s="234">
        <v>439</v>
      </c>
      <c r="D64" s="230">
        <v>244</v>
      </c>
      <c r="E64" s="233">
        <v>55.580865603644646</v>
      </c>
      <c r="F64" s="232">
        <v>56.550218340611359</v>
      </c>
      <c r="G64" s="231">
        <v>36</v>
      </c>
      <c r="H64" s="230">
        <v>0</v>
      </c>
      <c r="I64" s="229">
        <v>0</v>
      </c>
      <c r="J64" s="228">
        <v>0</v>
      </c>
      <c r="K64" s="188"/>
      <c r="L64" s="189"/>
    </row>
    <row r="65" spans="1:12" ht="20.100000000000001" customHeight="1">
      <c r="A65" s="236" t="s">
        <v>292</v>
      </c>
      <c r="B65" s="235" t="s">
        <v>293</v>
      </c>
      <c r="C65" s="234">
        <v>391</v>
      </c>
      <c r="D65" s="230">
        <v>174</v>
      </c>
      <c r="E65" s="233">
        <v>44.501278772378519</v>
      </c>
      <c r="F65" s="232">
        <v>39.220183486238533</v>
      </c>
      <c r="G65" s="231">
        <v>36</v>
      </c>
      <c r="H65" s="230">
        <v>9</v>
      </c>
      <c r="I65" s="229">
        <v>25</v>
      </c>
      <c r="J65" s="243">
        <v>25.925925925925924</v>
      </c>
      <c r="K65" s="189"/>
      <c r="L65" s="189"/>
    </row>
    <row r="66" spans="1:12" ht="20.100000000000001" customHeight="1">
      <c r="A66" s="236" t="s">
        <v>294</v>
      </c>
      <c r="B66" s="235" t="s">
        <v>295</v>
      </c>
      <c r="C66" s="242">
        <v>51</v>
      </c>
      <c r="D66" s="238">
        <v>23</v>
      </c>
      <c r="E66" s="241">
        <v>45.098039215686278</v>
      </c>
      <c r="F66" s="240">
        <v>57.407407407407405</v>
      </c>
      <c r="G66" s="239">
        <v>5</v>
      </c>
      <c r="H66" s="238">
        <v>0</v>
      </c>
      <c r="I66" s="237">
        <v>0</v>
      </c>
      <c r="J66" s="228">
        <v>0</v>
      </c>
      <c r="K66" s="189"/>
      <c r="L66" s="189"/>
    </row>
    <row r="67" spans="1:12" ht="20.100000000000001" customHeight="1">
      <c r="A67" s="236" t="s">
        <v>296</v>
      </c>
      <c r="B67" s="235" t="s">
        <v>297</v>
      </c>
      <c r="C67" s="234">
        <v>1571</v>
      </c>
      <c r="D67" s="230">
        <v>564</v>
      </c>
      <c r="E67" s="233">
        <v>35.900700190961174</v>
      </c>
      <c r="F67" s="232">
        <v>33.992805755395686</v>
      </c>
      <c r="G67" s="231">
        <v>83</v>
      </c>
      <c r="H67" s="230">
        <v>12</v>
      </c>
      <c r="I67" s="229">
        <v>14.457831325301203</v>
      </c>
      <c r="J67" s="228">
        <v>19.791666666666664</v>
      </c>
      <c r="K67" s="189"/>
      <c r="L67" s="189"/>
    </row>
    <row r="68" spans="1:12" ht="20.100000000000001" customHeight="1">
      <c r="A68" s="236" t="s">
        <v>298</v>
      </c>
      <c r="B68" s="235" t="s">
        <v>299</v>
      </c>
      <c r="C68" s="234">
        <v>27</v>
      </c>
      <c r="D68" s="230">
        <v>10</v>
      </c>
      <c r="E68" s="233">
        <v>37.037037037037038</v>
      </c>
      <c r="F68" s="232">
        <v>65.517241379310349</v>
      </c>
      <c r="G68" s="231">
        <v>2</v>
      </c>
      <c r="H68" s="230">
        <v>0</v>
      </c>
      <c r="I68" s="229">
        <v>0</v>
      </c>
      <c r="J68" s="228">
        <v>0</v>
      </c>
      <c r="K68" s="189"/>
      <c r="L68" s="189"/>
    </row>
    <row r="69" spans="1:12" ht="20.100000000000001" customHeight="1" thickBot="1">
      <c r="A69" s="227" t="s">
        <v>300</v>
      </c>
      <c r="B69" s="226" t="s">
        <v>301</v>
      </c>
      <c r="C69" s="225">
        <v>482</v>
      </c>
      <c r="D69" s="224">
        <v>320</v>
      </c>
      <c r="E69" s="220">
        <v>66.390041493775925</v>
      </c>
      <c r="F69" s="223">
        <v>66.122448979591837</v>
      </c>
      <c r="G69" s="222">
        <v>60</v>
      </c>
      <c r="H69" s="221">
        <v>0</v>
      </c>
      <c r="I69" s="220">
        <v>0</v>
      </c>
      <c r="J69" s="219">
        <v>8.9285714285714288</v>
      </c>
      <c r="K69" s="189"/>
      <c r="L69" s="189"/>
    </row>
    <row r="70" spans="1:12" ht="20.100000000000001" customHeight="1" thickTop="1" thickBot="1">
      <c r="A70" s="551" t="s">
        <v>302</v>
      </c>
      <c r="B70" s="552"/>
      <c r="C70" s="447">
        <f>SUM(C31:C69)</f>
        <v>522640</v>
      </c>
      <c r="D70" s="448">
        <f>SUM(D31:D69)</f>
        <v>249533</v>
      </c>
      <c r="E70" s="449">
        <f>D70/C70*100</f>
        <v>47.744719118322365</v>
      </c>
      <c r="F70" s="218">
        <v>47.34952574314886</v>
      </c>
      <c r="G70" s="455">
        <f>SUM(G31:G69)</f>
        <v>27752</v>
      </c>
      <c r="H70" s="456">
        <f>SUM(H31:H69)</f>
        <v>4407</v>
      </c>
      <c r="I70" s="457">
        <f>H70/G70*100</f>
        <v>15.879936581147305</v>
      </c>
      <c r="J70" s="217">
        <v>15.464201958890881</v>
      </c>
      <c r="K70" s="189"/>
      <c r="L70" s="189"/>
    </row>
    <row r="71" spans="1:12" ht="20.100000000000001" customHeight="1" thickTop="1" thickBot="1">
      <c r="A71" s="553" t="s">
        <v>226</v>
      </c>
      <c r="B71" s="554"/>
      <c r="C71" s="450">
        <f>C29</f>
        <v>1024609</v>
      </c>
      <c r="D71" s="451">
        <f>D29</f>
        <v>417003</v>
      </c>
      <c r="E71" s="445">
        <f>E29</f>
        <v>40.698744594279376</v>
      </c>
      <c r="F71" s="216">
        <v>40.909705584191883</v>
      </c>
      <c r="G71" s="458">
        <f>G29</f>
        <v>45579</v>
      </c>
      <c r="H71" s="450">
        <f>H29</f>
        <v>5656</v>
      </c>
      <c r="I71" s="449">
        <f>I29</f>
        <v>12.409223545931241</v>
      </c>
      <c r="J71" s="215">
        <v>12.637764811677854</v>
      </c>
      <c r="K71" s="189"/>
      <c r="L71" s="189"/>
    </row>
    <row r="72" spans="1:12" ht="20.100000000000001" customHeight="1" thickTop="1" thickBot="1">
      <c r="A72" s="555" t="s">
        <v>303</v>
      </c>
      <c r="B72" s="556"/>
      <c r="C72" s="452">
        <f>SUM(C70:C71)</f>
        <v>1547249</v>
      </c>
      <c r="D72" s="453">
        <f>SUM(D70:D71)</f>
        <v>666536</v>
      </c>
      <c r="E72" s="454">
        <f>D72/C72*100</f>
        <v>43.07878046778508</v>
      </c>
      <c r="F72" s="214">
        <v>43.083086497100368</v>
      </c>
      <c r="G72" s="453">
        <f>SUM(G70:G71)</f>
        <v>73331</v>
      </c>
      <c r="H72" s="459">
        <f>SUM(H70:H71)</f>
        <v>10063</v>
      </c>
      <c r="I72" s="460">
        <f>H72/G72*100</f>
        <v>13.722709358934148</v>
      </c>
      <c r="J72" s="213">
        <v>13.704711442073608</v>
      </c>
      <c r="K72" s="189"/>
      <c r="L72" s="189"/>
    </row>
    <row r="73" spans="1:12" ht="15.75" customHeight="1">
      <c r="A73" s="190"/>
      <c r="B73" s="190"/>
      <c r="C73" s="190"/>
      <c r="D73" s="190"/>
      <c r="E73" s="190"/>
      <c r="F73" s="190"/>
      <c r="G73" s="190"/>
      <c r="H73" s="190"/>
      <c r="I73" s="212"/>
      <c r="J73" s="190"/>
    </row>
    <row r="74" spans="1:12">
      <c r="A74" s="547" t="s">
        <v>324</v>
      </c>
      <c r="B74" s="547"/>
      <c r="C74" s="210">
        <f>SUM(C31:C41,C43,C47:C60)</f>
        <v>509075</v>
      </c>
      <c r="D74" s="210">
        <f>SUM(D31:D41,D43,D47:D60)</f>
        <v>243108</v>
      </c>
      <c r="E74" s="211">
        <f>D74/C74*100</f>
        <v>47.754849481903449</v>
      </c>
      <c r="G74" s="210">
        <f>SUM(G31:G41,G43,G47:G60)</f>
        <v>26860</v>
      </c>
      <c r="H74" s="210">
        <f>SUM(H31:H41,H43,H47:H60)</f>
        <v>4270</v>
      </c>
      <c r="I74" s="211">
        <f>H74/G74*100</f>
        <v>15.897244973938943</v>
      </c>
    </row>
    <row r="75" spans="1:12">
      <c r="A75" s="547" t="s">
        <v>323</v>
      </c>
      <c r="B75" s="547"/>
      <c r="C75" s="210">
        <f>SUM(C42,C44:C46,C61:C69)</f>
        <v>13565</v>
      </c>
      <c r="D75" s="210">
        <f>SUM(D42,D44:D46,D61:D69)</f>
        <v>6425</v>
      </c>
      <c r="E75" s="211">
        <f>D75/C75*100</f>
        <v>47.364541098415039</v>
      </c>
      <c r="G75" s="210">
        <f>SUM(G42,G44:G46,G61:G69)</f>
        <v>892</v>
      </c>
      <c r="H75" s="210">
        <f>SUM(H42,H44:H46,H61:H69)</f>
        <v>137</v>
      </c>
      <c r="I75" s="209">
        <f>H75/G75*100</f>
        <v>15.358744394618833</v>
      </c>
    </row>
  </sheetData>
  <mergeCells count="15">
    <mergeCell ref="A1:J1"/>
    <mergeCell ref="I2:J2"/>
    <mergeCell ref="A4:A5"/>
    <mergeCell ref="B4:B5"/>
    <mergeCell ref="C4:E4"/>
    <mergeCell ref="F4:F5"/>
    <mergeCell ref="G4:I4"/>
    <mergeCell ref="J4:J5"/>
    <mergeCell ref="A75:B75"/>
    <mergeCell ref="A29:B29"/>
    <mergeCell ref="A30:I30"/>
    <mergeCell ref="A70:B70"/>
    <mergeCell ref="A71:B71"/>
    <mergeCell ref="A72:B72"/>
    <mergeCell ref="A74:B74"/>
  </mergeCells>
  <phoneticPr fontId="3"/>
  <pageMargins left="0.78740157480314965" right="0.41" top="0.78740157480314965" bottom="0.39370078740157483" header="0.51181102362204722" footer="0.51181102362204722"/>
  <pageSetup paperSize="9" scale="83" fitToHeight="0" orientation="portrait" r:id="rId1"/>
  <headerFooter alignWithMargins="0"/>
  <rowBreaks count="1" manualBreakCount="1">
    <brk id="3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  <pageSetUpPr fitToPage="1"/>
  </sheetPr>
  <dimension ref="A1:M61"/>
  <sheetViews>
    <sheetView view="pageBreakPreview" zoomScale="70" zoomScaleNormal="80" zoomScaleSheetLayoutView="70" workbookViewId="0">
      <pane ySplit="5" topLeftCell="A43" activePane="bottomLeft" state="frozen"/>
      <selection activeCell="E32" sqref="E32"/>
      <selection pane="bottomLeft" activeCell="G64" sqref="G64"/>
    </sheetView>
  </sheetViews>
  <sheetFormatPr defaultColWidth="9" defaultRowHeight="14.25"/>
  <cols>
    <col min="1" max="1" width="4.75" style="73" customWidth="1"/>
    <col min="2" max="2" width="4.75" style="59" customWidth="1"/>
    <col min="3" max="3" width="14.625" style="60" customWidth="1"/>
    <col min="4" max="5" width="15.75" style="61" customWidth="1"/>
    <col min="6" max="6" width="15.75" style="79" customWidth="1"/>
    <col min="7" max="9" width="15.75" style="61" customWidth="1"/>
    <col min="10" max="11" width="15.75" style="79" customWidth="1"/>
    <col min="12" max="12" width="9" style="335" customWidth="1"/>
    <col min="13" max="13" width="12.75" style="333" customWidth="1"/>
    <col min="14" max="16384" width="9" style="61"/>
  </cols>
  <sheetData>
    <row r="1" spans="1:13" ht="27.75" customHeight="1">
      <c r="A1" s="152" t="s">
        <v>94</v>
      </c>
      <c r="F1" s="62"/>
      <c r="J1" s="61"/>
      <c r="K1" s="61"/>
    </row>
    <row r="2" spans="1:13" ht="27.75" customHeight="1">
      <c r="A2" s="63"/>
      <c r="F2" s="62"/>
      <c r="J2" s="371" t="s">
        <v>343</v>
      </c>
      <c r="K2" s="112"/>
    </row>
    <row r="3" spans="1:13" ht="24" customHeight="1">
      <c r="A3" s="540" t="s">
        <v>41</v>
      </c>
      <c r="B3" s="540" t="s">
        <v>42</v>
      </c>
      <c r="C3" s="542" t="s">
        <v>43</v>
      </c>
      <c r="D3" s="581" t="s">
        <v>89</v>
      </c>
      <c r="E3" s="578" t="s">
        <v>88</v>
      </c>
      <c r="F3" s="571"/>
      <c r="G3" s="571"/>
      <c r="H3" s="571"/>
      <c r="I3" s="572"/>
      <c r="J3" s="568" t="s">
        <v>90</v>
      </c>
      <c r="K3" s="331"/>
    </row>
    <row r="4" spans="1:13" ht="24" customHeight="1">
      <c r="A4" s="576"/>
      <c r="B4" s="576"/>
      <c r="C4" s="577"/>
      <c r="D4" s="582"/>
      <c r="E4" s="579"/>
      <c r="F4" s="573" t="s">
        <v>95</v>
      </c>
      <c r="G4" s="574"/>
      <c r="H4" s="573" t="s">
        <v>96</v>
      </c>
      <c r="I4" s="575"/>
      <c r="J4" s="569"/>
      <c r="K4" s="331"/>
    </row>
    <row r="5" spans="1:13" s="59" customFormat="1" ht="24" customHeight="1">
      <c r="A5" s="541"/>
      <c r="B5" s="541"/>
      <c r="C5" s="543"/>
      <c r="D5" s="583"/>
      <c r="E5" s="580"/>
      <c r="F5" s="314" t="s">
        <v>97</v>
      </c>
      <c r="G5" s="315" t="s">
        <v>98</v>
      </c>
      <c r="H5" s="316" t="s">
        <v>97</v>
      </c>
      <c r="I5" s="317" t="s">
        <v>98</v>
      </c>
      <c r="J5" s="570"/>
      <c r="K5" s="331"/>
      <c r="L5" s="369" t="s">
        <v>340</v>
      </c>
      <c r="M5" s="333"/>
    </row>
    <row r="6" spans="1:13" ht="24.75" customHeight="1">
      <c r="A6" s="65"/>
      <c r="B6" s="66"/>
      <c r="C6" s="96" t="s">
        <v>44</v>
      </c>
      <c r="D6" s="370">
        <f>健康診査実績集計表!C11</f>
        <v>215194</v>
      </c>
      <c r="E6" s="143">
        <f>SUM(F6:I6)</f>
        <v>44865</v>
      </c>
      <c r="F6" s="372">
        <f>SUM(健康診査実績集計表!Q11:V11)</f>
        <v>2141</v>
      </c>
      <c r="G6" s="373">
        <f>SUM(健康診査実績集計表!D11:I11)</f>
        <v>23551</v>
      </c>
      <c r="H6" s="374">
        <f>SUM(健康診査実績集計表!W11:AB11)</f>
        <v>452</v>
      </c>
      <c r="I6" s="375">
        <f>SUM(健康診査実績集計表!J11:O11)</f>
        <v>18721</v>
      </c>
      <c r="J6" s="127">
        <f t="shared" ref="J6:J11" si="0">IFERROR(ROUND(E6/D6*100,1),0)</f>
        <v>20.8</v>
      </c>
      <c r="K6" s="332"/>
    </row>
    <row r="7" spans="1:13" ht="24.75" customHeight="1">
      <c r="A7" s="65"/>
      <c r="B7" s="66"/>
      <c r="C7" s="97" t="s">
        <v>45</v>
      </c>
      <c r="D7" s="370">
        <f>健康診査実績集計表!C12</f>
        <v>162971</v>
      </c>
      <c r="E7" s="144">
        <f t="shared" ref="E7:E57" si="1">SUM(F7:I7)</f>
        <v>32872</v>
      </c>
      <c r="F7" s="372">
        <f>SUM(健康診査実績集計表!Q12:V12)</f>
        <v>1674</v>
      </c>
      <c r="G7" s="373">
        <f>SUM(健康診査実績集計表!D12:I12)</f>
        <v>17079</v>
      </c>
      <c r="H7" s="374">
        <f>SUM(健康診査実績集計表!W12:AB12)</f>
        <v>288</v>
      </c>
      <c r="I7" s="375">
        <f>SUM(健康診査実績集計表!J12:O12)</f>
        <v>13831</v>
      </c>
      <c r="J7" s="124">
        <f t="shared" si="0"/>
        <v>20.2</v>
      </c>
      <c r="K7" s="332"/>
    </row>
    <row r="8" spans="1:13" ht="24.75" customHeight="1">
      <c r="A8" s="65"/>
      <c r="B8" s="67"/>
      <c r="C8" s="98" t="s">
        <v>46</v>
      </c>
      <c r="D8" s="115">
        <f>SUM(D12:D41)</f>
        <v>51804</v>
      </c>
      <c r="E8" s="121">
        <f t="shared" si="1"/>
        <v>11938</v>
      </c>
      <c r="F8" s="182">
        <f t="shared" ref="F8" si="2">SUM(F12:F41)</f>
        <v>432</v>
      </c>
      <c r="G8" s="138">
        <f t="shared" ref="G8" si="3">SUM(G12:G41)</f>
        <v>6472</v>
      </c>
      <c r="H8" s="121">
        <f t="shared" ref="H8:I8" si="4">SUM(H12:H41)</f>
        <v>144</v>
      </c>
      <c r="I8" s="128">
        <f t="shared" si="4"/>
        <v>4890</v>
      </c>
      <c r="J8" s="124">
        <f t="shared" si="0"/>
        <v>23</v>
      </c>
      <c r="K8" s="332"/>
      <c r="L8" s="336"/>
    </row>
    <row r="9" spans="1:13" ht="24.75" customHeight="1">
      <c r="A9" s="65"/>
      <c r="B9" s="66"/>
      <c r="C9" s="97" t="s">
        <v>47</v>
      </c>
      <c r="D9" s="115">
        <f>SUMIF($C12:$C41,"*市",D12:D41)</f>
        <v>51175</v>
      </c>
      <c r="E9" s="121">
        <f t="shared" si="1"/>
        <v>11740</v>
      </c>
      <c r="F9" s="182">
        <f t="shared" ref="F9" si="5">SUMIF($C12:$C41,"*市",F12:F41)</f>
        <v>421</v>
      </c>
      <c r="G9" s="138">
        <f t="shared" ref="G9" si="6">SUMIF($C12:$C41,"*市",G12:G41)</f>
        <v>6365</v>
      </c>
      <c r="H9" s="121">
        <f t="shared" ref="H9:I9" si="7">SUMIF($C12:$C41,"*市",H12:H41)</f>
        <v>144</v>
      </c>
      <c r="I9" s="128">
        <f t="shared" si="7"/>
        <v>4810</v>
      </c>
      <c r="J9" s="124">
        <f t="shared" si="0"/>
        <v>22.9</v>
      </c>
      <c r="K9" s="332"/>
    </row>
    <row r="10" spans="1:13" ht="24.75" customHeight="1">
      <c r="A10" s="65"/>
      <c r="B10" s="66"/>
      <c r="C10" s="99" t="s">
        <v>48</v>
      </c>
      <c r="D10" s="116">
        <f>D8-D9</f>
        <v>629</v>
      </c>
      <c r="E10" s="122">
        <f t="shared" si="1"/>
        <v>198</v>
      </c>
      <c r="F10" s="183">
        <f t="shared" ref="F10" si="8">F8-F9</f>
        <v>11</v>
      </c>
      <c r="G10" s="139">
        <f t="shared" ref="G10" si="9">G8-G9</f>
        <v>107</v>
      </c>
      <c r="H10" s="122">
        <f t="shared" ref="H10" si="10">H8-H9</f>
        <v>0</v>
      </c>
      <c r="I10" s="129">
        <f t="shared" ref="I10" si="11">I8-I9</f>
        <v>80</v>
      </c>
      <c r="J10" s="125">
        <f t="shared" si="0"/>
        <v>31.5</v>
      </c>
      <c r="K10" s="332"/>
    </row>
    <row r="11" spans="1:13" ht="24.75" customHeight="1">
      <c r="A11" s="69"/>
      <c r="B11" s="70"/>
      <c r="C11" s="100" t="s">
        <v>49</v>
      </c>
      <c r="D11" s="326">
        <f>SUM(D42:D50)</f>
        <v>419</v>
      </c>
      <c r="E11" s="145">
        <f t="shared" si="1"/>
        <v>55</v>
      </c>
      <c r="F11" s="327">
        <f>SUM(F42:F50)</f>
        <v>35</v>
      </c>
      <c r="G11" s="328">
        <f>SUM(G42:G50)</f>
        <v>0</v>
      </c>
      <c r="H11" s="329">
        <f>SUM(H42:H50)</f>
        <v>20</v>
      </c>
      <c r="I11" s="330">
        <f>SUM(I42:I50)</f>
        <v>0</v>
      </c>
      <c r="J11" s="126">
        <f t="shared" si="0"/>
        <v>13.1</v>
      </c>
      <c r="K11" s="332"/>
    </row>
    <row r="12" spans="1:13" ht="24.75" customHeight="1">
      <c r="A12" s="65">
        <v>1</v>
      </c>
      <c r="B12" s="66">
        <v>9</v>
      </c>
      <c r="C12" s="318" t="s">
        <v>50</v>
      </c>
      <c r="D12" s="376">
        <f>健康診査実績集計表!C39</f>
        <v>7264</v>
      </c>
      <c r="E12" s="319">
        <f t="shared" si="1"/>
        <v>1618</v>
      </c>
      <c r="F12" s="372">
        <f>SUM(健康診査実績集計表!Q39:V39)</f>
        <v>232</v>
      </c>
      <c r="G12" s="378">
        <f>SUM(健康診査実績集計表!D39:I39)</f>
        <v>678</v>
      </c>
      <c r="H12" s="379">
        <f>SUM(健康診査実績集計表!W39:AB39)</f>
        <v>102</v>
      </c>
      <c r="I12" s="375">
        <f>SUM(健康診査実績集計表!J39:O39)</f>
        <v>606</v>
      </c>
      <c r="J12" s="127">
        <f t="shared" ref="J12:J57" si="12">IFERROR(ROUND(E12/D12*100,1),0)</f>
        <v>22.3</v>
      </c>
      <c r="K12" s="332"/>
    </row>
    <row r="13" spans="1:13" ht="24.75" customHeight="1">
      <c r="A13" s="65">
        <v>2</v>
      </c>
      <c r="B13" s="66">
        <v>14</v>
      </c>
      <c r="C13" s="102" t="s">
        <v>51</v>
      </c>
      <c r="D13" s="376">
        <f>健康診査実績集計表!C40</f>
        <v>4434</v>
      </c>
      <c r="E13" s="135">
        <f t="shared" si="1"/>
        <v>266</v>
      </c>
      <c r="F13" s="372">
        <f>SUM(健康診査実績集計表!Q40:V40)</f>
        <v>0</v>
      </c>
      <c r="G13" s="378">
        <f>SUM(健康診査実績集計表!D40:I40)</f>
        <v>134</v>
      </c>
      <c r="H13" s="379">
        <f>SUM(健康診査実績集計表!W40:AB40)</f>
        <v>0</v>
      </c>
      <c r="I13" s="375">
        <f>SUM(健康診査実績集計表!J40:O40)</f>
        <v>132</v>
      </c>
      <c r="J13" s="124">
        <f t="shared" si="12"/>
        <v>6</v>
      </c>
      <c r="K13" s="332"/>
    </row>
    <row r="14" spans="1:13" ht="24.75" customHeight="1">
      <c r="A14" s="65">
        <v>3</v>
      </c>
      <c r="B14" s="66">
        <v>20</v>
      </c>
      <c r="C14" s="102" t="s">
        <v>52</v>
      </c>
      <c r="D14" s="376">
        <f>健康診査実績集計表!C41</f>
        <v>1650</v>
      </c>
      <c r="E14" s="135">
        <f t="shared" si="1"/>
        <v>225</v>
      </c>
      <c r="F14" s="372">
        <f>SUM(健康診査実績集計表!Q41:V41)</f>
        <v>0</v>
      </c>
      <c r="G14" s="378">
        <f>SUM(健康診査実績集計表!D41:I41)</f>
        <v>140</v>
      </c>
      <c r="H14" s="379">
        <f>SUM(健康診査実績集計表!W41:AB41)</f>
        <v>0</v>
      </c>
      <c r="I14" s="375">
        <f>SUM(健康診査実績集計表!J41:O41)</f>
        <v>85</v>
      </c>
      <c r="J14" s="124">
        <f t="shared" si="12"/>
        <v>13.6</v>
      </c>
      <c r="K14" s="332"/>
    </row>
    <row r="15" spans="1:13" ht="24.75" customHeight="1">
      <c r="A15" s="65">
        <v>4</v>
      </c>
      <c r="B15" s="66">
        <v>21</v>
      </c>
      <c r="C15" s="102" t="s">
        <v>53</v>
      </c>
      <c r="D15" s="376">
        <f>健康診査実績集計表!C42</f>
        <v>2627</v>
      </c>
      <c r="E15" s="135">
        <f t="shared" si="1"/>
        <v>359</v>
      </c>
      <c r="F15" s="372">
        <f>SUM(健康診査実績集計表!Q42:V42)</f>
        <v>0</v>
      </c>
      <c r="G15" s="378">
        <f>SUM(健康診査実績集計表!D42:I42)</f>
        <v>242</v>
      </c>
      <c r="H15" s="379">
        <f>SUM(健康診査実績集計表!W42:AB42)</f>
        <v>0</v>
      </c>
      <c r="I15" s="375">
        <f>SUM(健康診査実績集計表!J42:O42)</f>
        <v>117</v>
      </c>
      <c r="J15" s="124">
        <f t="shared" si="12"/>
        <v>13.7</v>
      </c>
      <c r="K15" s="332"/>
    </row>
    <row r="16" spans="1:13" ht="24.75" customHeight="1">
      <c r="A16" s="65">
        <v>5</v>
      </c>
      <c r="B16" s="66">
        <v>1</v>
      </c>
      <c r="C16" s="102" t="s">
        <v>54</v>
      </c>
      <c r="D16" s="376">
        <f>健康診査実績集計表!C43</f>
        <v>2013</v>
      </c>
      <c r="E16" s="135">
        <f t="shared" si="1"/>
        <v>209</v>
      </c>
      <c r="F16" s="372">
        <f>SUM(健康診査実績集計表!Q43:V43)</f>
        <v>0</v>
      </c>
      <c r="G16" s="378">
        <f>SUM(健康診査実績集計表!D43:I43)</f>
        <v>144</v>
      </c>
      <c r="H16" s="379">
        <f>SUM(健康診査実績集計表!W43:AB43)</f>
        <v>0</v>
      </c>
      <c r="I16" s="375">
        <f>SUM(健康診査実績集計表!J43:O43)</f>
        <v>65</v>
      </c>
      <c r="J16" s="124">
        <f t="shared" si="12"/>
        <v>10.4</v>
      </c>
      <c r="K16" s="332"/>
    </row>
    <row r="17" spans="1:11" ht="24.75" customHeight="1">
      <c r="A17" s="65">
        <v>6</v>
      </c>
      <c r="B17" s="66">
        <v>22</v>
      </c>
      <c r="C17" s="102" t="s">
        <v>55</v>
      </c>
      <c r="D17" s="376">
        <f>健康診査実績集計表!C44</f>
        <v>1216</v>
      </c>
      <c r="E17" s="135">
        <f t="shared" si="1"/>
        <v>1216</v>
      </c>
      <c r="F17" s="372">
        <f>SUM(健康診査実績集計表!Q44:V44)</f>
        <v>0</v>
      </c>
      <c r="G17" s="378">
        <f>SUM(健康診査実績集計表!D44:I44)</f>
        <v>667</v>
      </c>
      <c r="H17" s="379">
        <f>SUM(健康診査実績集計表!W44:AB44)</f>
        <v>0</v>
      </c>
      <c r="I17" s="375">
        <f>SUM(健康診査実績集計表!J44:O44)</f>
        <v>549</v>
      </c>
      <c r="J17" s="124">
        <f t="shared" si="12"/>
        <v>100</v>
      </c>
      <c r="K17" s="332"/>
    </row>
    <row r="18" spans="1:11" ht="24.75" customHeight="1">
      <c r="A18" s="65">
        <v>7</v>
      </c>
      <c r="B18" s="66">
        <v>15</v>
      </c>
      <c r="C18" s="102" t="s">
        <v>56</v>
      </c>
      <c r="D18" s="376">
        <f>健康診査実績集計表!C45</f>
        <v>1536</v>
      </c>
      <c r="E18" s="135">
        <f t="shared" si="1"/>
        <v>439</v>
      </c>
      <c r="F18" s="372">
        <f>SUM(健康診査実績集計表!Q45:V45)</f>
        <v>0</v>
      </c>
      <c r="G18" s="378">
        <f>SUM(健康診査実績集計表!D45:I45)</f>
        <v>253</v>
      </c>
      <c r="H18" s="379">
        <f>SUM(健康診査実績集計表!W45:AB45)</f>
        <v>0</v>
      </c>
      <c r="I18" s="375">
        <f>SUM(健康診査実績集計表!J45:O45)</f>
        <v>186</v>
      </c>
      <c r="J18" s="124">
        <f t="shared" si="12"/>
        <v>28.6</v>
      </c>
      <c r="K18" s="332"/>
    </row>
    <row r="19" spans="1:11" ht="24.75" customHeight="1">
      <c r="A19" s="65">
        <v>8</v>
      </c>
      <c r="B19" s="66">
        <v>23</v>
      </c>
      <c r="C19" s="102" t="s">
        <v>57</v>
      </c>
      <c r="D19" s="376">
        <f>健康診査実績集計表!C46</f>
        <v>2407</v>
      </c>
      <c r="E19" s="135">
        <f t="shared" si="1"/>
        <v>534</v>
      </c>
      <c r="F19" s="372">
        <f>SUM(健康診査実績集計表!Q46:V46)</f>
        <v>0</v>
      </c>
      <c r="G19" s="378">
        <f>SUM(健康診査実績集計表!D46:I46)</f>
        <v>306</v>
      </c>
      <c r="H19" s="379">
        <f>SUM(健康診査実績集計表!W46:AB46)</f>
        <v>0</v>
      </c>
      <c r="I19" s="375">
        <f>SUM(健康診査実績集計表!J46:O46)</f>
        <v>228</v>
      </c>
      <c r="J19" s="124">
        <f t="shared" si="12"/>
        <v>22.2</v>
      </c>
      <c r="K19" s="332"/>
    </row>
    <row r="20" spans="1:11" ht="24.75" customHeight="1">
      <c r="A20" s="65">
        <v>9</v>
      </c>
      <c r="B20" s="66">
        <v>10</v>
      </c>
      <c r="C20" s="102" t="s">
        <v>58</v>
      </c>
      <c r="D20" s="376">
        <f>健康診査実績集計表!C47</f>
        <v>5686</v>
      </c>
      <c r="E20" s="135">
        <f t="shared" si="1"/>
        <v>1453</v>
      </c>
      <c r="F20" s="372">
        <f>SUM(健康診査実績集計表!Q47:V47)</f>
        <v>0</v>
      </c>
      <c r="G20" s="378">
        <f>SUM(健康診査実績集計表!D47:I47)</f>
        <v>806</v>
      </c>
      <c r="H20" s="379">
        <f>SUM(健康診査実績集計表!W47:AB47)</f>
        <v>0</v>
      </c>
      <c r="I20" s="375">
        <f>SUM(健康診査実績集計表!J47:O47)</f>
        <v>647</v>
      </c>
      <c r="J20" s="124">
        <f t="shared" si="12"/>
        <v>25.6</v>
      </c>
      <c r="K20" s="332"/>
    </row>
    <row r="21" spans="1:11" ht="24.75" customHeight="1">
      <c r="A21" s="65">
        <v>10</v>
      </c>
      <c r="B21" s="66">
        <v>24</v>
      </c>
      <c r="C21" s="102" t="s">
        <v>59</v>
      </c>
      <c r="D21" s="376">
        <f>健康診査実績集計表!C48</f>
        <v>1000</v>
      </c>
      <c r="E21" s="135">
        <f t="shared" si="1"/>
        <v>129</v>
      </c>
      <c r="F21" s="372">
        <f>SUM(健康診査実績集計表!Q48:V48)</f>
        <v>100</v>
      </c>
      <c r="G21" s="378">
        <f>SUM(健康診査実績集計表!D48:I48)</f>
        <v>0</v>
      </c>
      <c r="H21" s="379">
        <f>SUM(健康診査実績集計表!W48:AB48)</f>
        <v>29</v>
      </c>
      <c r="I21" s="375">
        <f>SUM(健康診査実績集計表!J48:O48)</f>
        <v>0</v>
      </c>
      <c r="J21" s="124">
        <f t="shared" si="12"/>
        <v>12.9</v>
      </c>
      <c r="K21" s="332"/>
    </row>
    <row r="22" spans="1:11" ht="24.75" customHeight="1">
      <c r="A22" s="65">
        <v>11</v>
      </c>
      <c r="B22" s="66">
        <v>26</v>
      </c>
      <c r="C22" s="102" t="s">
        <v>60</v>
      </c>
      <c r="D22" s="376">
        <f>健康診査実績集計表!C49</f>
        <v>2159</v>
      </c>
      <c r="E22" s="135">
        <f t="shared" si="1"/>
        <v>465</v>
      </c>
      <c r="F22" s="372">
        <f>SUM(健康診査実績集計表!Q49:V49)</f>
        <v>0</v>
      </c>
      <c r="G22" s="378">
        <f>SUM(健康診査実績集計表!D49:I49)</f>
        <v>253</v>
      </c>
      <c r="H22" s="379">
        <f>SUM(健康診査実績集計表!W49:AB49)</f>
        <v>0</v>
      </c>
      <c r="I22" s="375">
        <f>SUM(健康診査実績集計表!J49:O49)</f>
        <v>212</v>
      </c>
      <c r="J22" s="124">
        <f t="shared" si="12"/>
        <v>21.5</v>
      </c>
      <c r="K22" s="332"/>
    </row>
    <row r="23" spans="1:11" ht="24.75" customHeight="1">
      <c r="A23" s="65">
        <v>12</v>
      </c>
      <c r="B23" s="66">
        <v>11</v>
      </c>
      <c r="C23" s="102" t="s">
        <v>61</v>
      </c>
      <c r="D23" s="376">
        <f>健康診査実績集計表!C50</f>
        <v>2009</v>
      </c>
      <c r="E23" s="135">
        <f t="shared" si="1"/>
        <v>527</v>
      </c>
      <c r="F23" s="372">
        <f>SUM(健康診査実績集計表!Q50:V50)</f>
        <v>0</v>
      </c>
      <c r="G23" s="378">
        <f>SUM(健康診査実績集計表!D50:I50)</f>
        <v>302</v>
      </c>
      <c r="H23" s="379">
        <f>SUM(健康診査実績集計表!W50:AB50)</f>
        <v>0</v>
      </c>
      <c r="I23" s="375">
        <f>SUM(健康診査実績集計表!J50:O50)</f>
        <v>225</v>
      </c>
      <c r="J23" s="124">
        <f t="shared" si="12"/>
        <v>26.2</v>
      </c>
      <c r="K23" s="332"/>
    </row>
    <row r="24" spans="1:11" ht="24.75" customHeight="1">
      <c r="A24" s="65">
        <v>13</v>
      </c>
      <c r="B24" s="66">
        <v>27</v>
      </c>
      <c r="C24" s="102" t="s">
        <v>62</v>
      </c>
      <c r="D24" s="376">
        <f>健康診査実績集計表!C51</f>
        <v>998</v>
      </c>
      <c r="E24" s="135">
        <f t="shared" si="1"/>
        <v>319</v>
      </c>
      <c r="F24" s="372">
        <f>SUM(健康診査実績集計表!Q51:V51)</f>
        <v>0</v>
      </c>
      <c r="G24" s="378">
        <f>SUM(健康診査実績集計表!D51:I51)</f>
        <v>207</v>
      </c>
      <c r="H24" s="379">
        <f>SUM(健康診査実績集計表!W51:AB51)</f>
        <v>0</v>
      </c>
      <c r="I24" s="375">
        <f>SUM(健康診査実績集計表!J51:O51)</f>
        <v>112</v>
      </c>
      <c r="J24" s="124">
        <f t="shared" si="12"/>
        <v>32</v>
      </c>
      <c r="K24" s="332"/>
    </row>
    <row r="25" spans="1:11" ht="24.75" customHeight="1">
      <c r="A25" s="65">
        <v>14</v>
      </c>
      <c r="B25" s="66">
        <v>16</v>
      </c>
      <c r="C25" s="102" t="s">
        <v>63</v>
      </c>
      <c r="D25" s="376">
        <f>健康診査実績集計表!C52</f>
        <v>90</v>
      </c>
      <c r="E25" s="135">
        <f t="shared" si="1"/>
        <v>90</v>
      </c>
      <c r="F25" s="372">
        <f>SUM(健康診査実績集計表!Q52:V52)</f>
        <v>54</v>
      </c>
      <c r="G25" s="378">
        <f>SUM(健康診査実績集計表!D52:I52)</f>
        <v>12</v>
      </c>
      <c r="H25" s="379">
        <f>SUM(健康診査実績集計表!W52:AB52)</f>
        <v>0</v>
      </c>
      <c r="I25" s="375">
        <f>SUM(健康診査実績集計表!J52:O52)</f>
        <v>24</v>
      </c>
      <c r="J25" s="124">
        <f t="shared" si="12"/>
        <v>100</v>
      </c>
      <c r="K25" s="332"/>
    </row>
    <row r="26" spans="1:11" ht="24.75" customHeight="1">
      <c r="A26" s="65">
        <v>15</v>
      </c>
      <c r="B26" s="66">
        <v>17</v>
      </c>
      <c r="C26" s="102" t="s">
        <v>64</v>
      </c>
      <c r="D26" s="376">
        <f>健康診査実績集計表!C53</f>
        <v>658</v>
      </c>
      <c r="E26" s="135">
        <f t="shared" si="1"/>
        <v>154</v>
      </c>
      <c r="F26" s="372">
        <f>SUM(健康診査実績集計表!Q53:V53)</f>
        <v>0</v>
      </c>
      <c r="G26" s="378">
        <f>SUM(健康診査実績集計表!D53:I53)</f>
        <v>103</v>
      </c>
      <c r="H26" s="379">
        <f>SUM(健康診査実績集計表!W53:AB53)</f>
        <v>0</v>
      </c>
      <c r="I26" s="375">
        <f>SUM(健康診査実績集計表!J53:O53)</f>
        <v>51</v>
      </c>
      <c r="J26" s="124">
        <f t="shared" si="12"/>
        <v>23.4</v>
      </c>
      <c r="K26" s="332"/>
    </row>
    <row r="27" spans="1:11" ht="24.75" customHeight="1">
      <c r="A27" s="65">
        <v>16</v>
      </c>
      <c r="B27" s="66">
        <v>2</v>
      </c>
      <c r="C27" s="102" t="s">
        <v>65</v>
      </c>
      <c r="D27" s="376">
        <f>健康診査実績集計表!C54</f>
        <v>819</v>
      </c>
      <c r="E27" s="135">
        <f t="shared" si="1"/>
        <v>153</v>
      </c>
      <c r="F27" s="372">
        <f>SUM(健康診査実績集計表!Q54:V54)</f>
        <v>0</v>
      </c>
      <c r="G27" s="378">
        <f>SUM(健康診査実績集計表!D54:I54)</f>
        <v>77</v>
      </c>
      <c r="H27" s="379">
        <f>SUM(健康診査実績集計表!W54:AB54)</f>
        <v>0</v>
      </c>
      <c r="I27" s="375">
        <f>SUM(健康診査実績集計表!J54:O54)</f>
        <v>76</v>
      </c>
      <c r="J27" s="124">
        <f t="shared" si="12"/>
        <v>18.7</v>
      </c>
      <c r="K27" s="332"/>
    </row>
    <row r="28" spans="1:11" ht="24.75" customHeight="1">
      <c r="A28" s="65">
        <v>17</v>
      </c>
      <c r="B28" s="66">
        <v>25</v>
      </c>
      <c r="C28" s="102" t="s">
        <v>66</v>
      </c>
      <c r="D28" s="376">
        <f>健康診査実績集計表!C55</f>
        <v>934</v>
      </c>
      <c r="E28" s="135">
        <f t="shared" si="1"/>
        <v>311</v>
      </c>
      <c r="F28" s="372">
        <f>SUM(健康診査実績集計表!Q55:V55)</f>
        <v>0</v>
      </c>
      <c r="G28" s="378">
        <f>SUM(健康診査実績集計表!D55:I55)</f>
        <v>147</v>
      </c>
      <c r="H28" s="379">
        <f>SUM(健康診査実績集計表!W55:AB55)</f>
        <v>0</v>
      </c>
      <c r="I28" s="375">
        <f>SUM(健康診査実績集計表!J55:O55)</f>
        <v>164</v>
      </c>
      <c r="J28" s="124">
        <f t="shared" si="12"/>
        <v>33.299999999999997</v>
      </c>
      <c r="K28" s="332"/>
    </row>
    <row r="29" spans="1:11" ht="24.75" customHeight="1">
      <c r="A29" s="65">
        <v>18</v>
      </c>
      <c r="B29" s="66">
        <v>18</v>
      </c>
      <c r="C29" s="102" t="s">
        <v>67</v>
      </c>
      <c r="D29" s="376">
        <f>健康診査実績集計表!C56</f>
        <v>1345</v>
      </c>
      <c r="E29" s="135">
        <f t="shared" si="1"/>
        <v>411</v>
      </c>
      <c r="F29" s="372">
        <f>SUM(健康診査実績集計表!Q56:V56)</f>
        <v>0</v>
      </c>
      <c r="G29" s="378">
        <f>SUM(健康診査実績集計表!D56:I56)</f>
        <v>233</v>
      </c>
      <c r="H29" s="379">
        <f>SUM(健康診査実績集計表!W56:AB56)</f>
        <v>0</v>
      </c>
      <c r="I29" s="375">
        <f>SUM(健康診査実績集計表!J56:O56)</f>
        <v>178</v>
      </c>
      <c r="J29" s="124">
        <f t="shared" si="12"/>
        <v>30.6</v>
      </c>
      <c r="K29" s="332"/>
    </row>
    <row r="30" spans="1:11" ht="24.75" customHeight="1">
      <c r="A30" s="65">
        <v>19</v>
      </c>
      <c r="B30" s="66">
        <v>28</v>
      </c>
      <c r="C30" s="102" t="s">
        <v>68</v>
      </c>
      <c r="D30" s="376">
        <f>健康診査実績集計表!C57</f>
        <v>1719</v>
      </c>
      <c r="E30" s="135">
        <f t="shared" si="1"/>
        <v>431</v>
      </c>
      <c r="F30" s="372">
        <f>SUM(健康診査実績集計表!Q57:V57)</f>
        <v>35</v>
      </c>
      <c r="G30" s="378">
        <f>SUM(健康診査実績集計表!D57:I57)</f>
        <v>205</v>
      </c>
      <c r="H30" s="379">
        <f>SUM(健康診査実績集計表!W57:AB57)</f>
        <v>13</v>
      </c>
      <c r="I30" s="375">
        <f>SUM(健康診査実績集計表!J57:O57)</f>
        <v>178</v>
      </c>
      <c r="J30" s="124">
        <f t="shared" si="12"/>
        <v>25.1</v>
      </c>
      <c r="K30" s="332"/>
    </row>
    <row r="31" spans="1:11" ht="24.75" customHeight="1">
      <c r="A31" s="65">
        <v>20</v>
      </c>
      <c r="B31" s="66">
        <v>29</v>
      </c>
      <c r="C31" s="102" t="s">
        <v>69</v>
      </c>
      <c r="D31" s="376">
        <f>健康診査実績集計表!C58</f>
        <v>1701</v>
      </c>
      <c r="E31" s="135">
        <f t="shared" si="1"/>
        <v>471</v>
      </c>
      <c r="F31" s="372">
        <f>SUM(健康診査実績集計表!Q58:V58)</f>
        <v>0</v>
      </c>
      <c r="G31" s="378">
        <f>SUM(健康診査実績集計表!D58:I58)</f>
        <v>244</v>
      </c>
      <c r="H31" s="379">
        <f>SUM(健康診査実績集計表!W58:AB58)</f>
        <v>0</v>
      </c>
      <c r="I31" s="375">
        <f>SUM(健康診査実績集計表!J58:O58)</f>
        <v>227</v>
      </c>
      <c r="J31" s="124">
        <f t="shared" si="12"/>
        <v>27.7</v>
      </c>
      <c r="K31" s="332"/>
    </row>
    <row r="32" spans="1:11" ht="24.75" customHeight="1">
      <c r="A32" s="65">
        <v>21</v>
      </c>
      <c r="B32" s="66">
        <v>19</v>
      </c>
      <c r="C32" s="102" t="s">
        <v>70</v>
      </c>
      <c r="D32" s="376">
        <f>健康診査実績集計表!C59</f>
        <v>1380</v>
      </c>
      <c r="E32" s="135">
        <f t="shared" si="1"/>
        <v>345</v>
      </c>
      <c r="F32" s="372">
        <f>SUM(健康診査実績集計表!Q59:V59)</f>
        <v>0</v>
      </c>
      <c r="G32" s="378">
        <f>SUM(健康診査実績集計表!D59:I59)</f>
        <v>187</v>
      </c>
      <c r="H32" s="379">
        <f>SUM(健康診査実績集計表!W59:AB59)</f>
        <v>0</v>
      </c>
      <c r="I32" s="375">
        <f>SUM(健康診査実績集計表!J59:O59)</f>
        <v>158</v>
      </c>
      <c r="J32" s="124">
        <f t="shared" si="12"/>
        <v>25</v>
      </c>
      <c r="K32" s="332"/>
    </row>
    <row r="33" spans="1:13" ht="24.75" customHeight="1">
      <c r="A33" s="65">
        <v>22</v>
      </c>
      <c r="B33" s="66">
        <v>12</v>
      </c>
      <c r="C33" s="102" t="s">
        <v>71</v>
      </c>
      <c r="D33" s="376">
        <f>健康診査実績集計表!C60</f>
        <v>1849</v>
      </c>
      <c r="E33" s="135">
        <f t="shared" si="1"/>
        <v>416</v>
      </c>
      <c r="F33" s="372">
        <f>SUM(健康診査実績集計表!Q60:V60)</f>
        <v>0</v>
      </c>
      <c r="G33" s="378">
        <f>SUM(健康診査実績集計表!D60:I60)</f>
        <v>233</v>
      </c>
      <c r="H33" s="379">
        <f>SUM(健康診査実績集計表!W60:AB60)</f>
        <v>0</v>
      </c>
      <c r="I33" s="375">
        <f>SUM(健康診査実績集計表!J60:O60)</f>
        <v>183</v>
      </c>
      <c r="J33" s="124">
        <f t="shared" si="12"/>
        <v>22.5</v>
      </c>
      <c r="K33" s="332"/>
    </row>
    <row r="34" spans="1:13" ht="24.75" customHeight="1">
      <c r="A34" s="65">
        <v>23</v>
      </c>
      <c r="B34" s="66">
        <v>13</v>
      </c>
      <c r="C34" s="102" t="s">
        <v>72</v>
      </c>
      <c r="D34" s="376">
        <f>健康診査実績集計表!C61</f>
        <v>928</v>
      </c>
      <c r="E34" s="135">
        <f t="shared" si="1"/>
        <v>224</v>
      </c>
      <c r="F34" s="372">
        <f>SUM(健康診査実績集計表!Q61:V61)</f>
        <v>0</v>
      </c>
      <c r="G34" s="378">
        <f>SUM(健康診査実績集計表!D61:I61)</f>
        <v>122</v>
      </c>
      <c r="H34" s="379">
        <f>SUM(健康診査実績集計表!W61:AB61)</f>
        <v>0</v>
      </c>
      <c r="I34" s="375">
        <f>SUM(健康診査実績集計表!J61:O61)</f>
        <v>102</v>
      </c>
      <c r="J34" s="124">
        <f t="shared" si="12"/>
        <v>24.1</v>
      </c>
      <c r="K34" s="332"/>
    </row>
    <row r="35" spans="1:13" ht="24.75" customHeight="1">
      <c r="A35" s="65">
        <v>24</v>
      </c>
      <c r="B35" s="66">
        <v>3</v>
      </c>
      <c r="C35" s="102" t="s">
        <v>73</v>
      </c>
      <c r="D35" s="376">
        <f>健康診査実績集計表!C62</f>
        <v>610</v>
      </c>
      <c r="E35" s="135">
        <f t="shared" si="1"/>
        <v>148</v>
      </c>
      <c r="F35" s="372">
        <f>SUM(健康診査実績集計表!Q62:V62)</f>
        <v>0</v>
      </c>
      <c r="G35" s="378">
        <f>SUM(健康診査実績集計表!D62:I62)</f>
        <v>75</v>
      </c>
      <c r="H35" s="379">
        <f>SUM(健康診査実績集計表!W62:AB62)</f>
        <v>0</v>
      </c>
      <c r="I35" s="375">
        <f>SUM(健康診査実績集計表!J62:O62)</f>
        <v>73</v>
      </c>
      <c r="J35" s="124">
        <f t="shared" si="12"/>
        <v>24.3</v>
      </c>
      <c r="K35" s="332"/>
    </row>
    <row r="36" spans="1:13" ht="24.75" customHeight="1">
      <c r="A36" s="65">
        <v>25</v>
      </c>
      <c r="B36" s="66">
        <v>4</v>
      </c>
      <c r="C36" s="102" t="s">
        <v>74</v>
      </c>
      <c r="D36" s="376">
        <f>健康診査実績集計表!C63</f>
        <v>600</v>
      </c>
      <c r="E36" s="135">
        <f t="shared" si="1"/>
        <v>149</v>
      </c>
      <c r="F36" s="372">
        <f>SUM(健康診査実績集計表!Q63:V63)</f>
        <v>0</v>
      </c>
      <c r="G36" s="378">
        <f>SUM(健康診査実績集計表!D63:I63)</f>
        <v>88</v>
      </c>
      <c r="H36" s="379">
        <f>SUM(健康診査実績集計表!W63:AB63)</f>
        <v>0</v>
      </c>
      <c r="I36" s="375">
        <f>SUM(健康診査実績集計表!J63:O63)</f>
        <v>61</v>
      </c>
      <c r="J36" s="124">
        <f t="shared" si="12"/>
        <v>24.8</v>
      </c>
      <c r="K36" s="332"/>
    </row>
    <row r="37" spans="1:13" ht="24.75" customHeight="1">
      <c r="A37" s="65">
        <v>26</v>
      </c>
      <c r="B37" s="66">
        <v>30</v>
      </c>
      <c r="C37" s="98" t="s">
        <v>75</v>
      </c>
      <c r="D37" s="376">
        <f>健康診査実績集計表!C64</f>
        <v>3543</v>
      </c>
      <c r="E37" s="135">
        <f t="shared" si="1"/>
        <v>678</v>
      </c>
      <c r="F37" s="372">
        <f>SUM(健康診査実績集計表!Q64:V64)</f>
        <v>0</v>
      </c>
      <c r="G37" s="378">
        <f>SUM(健康診査実績集計表!D64:I64)</f>
        <v>507</v>
      </c>
      <c r="H37" s="379">
        <f>SUM(健康診査実績集計表!W64:AB64)</f>
        <v>0</v>
      </c>
      <c r="I37" s="375">
        <f>SUM(健康診査実績集計表!J64:O64)</f>
        <v>171</v>
      </c>
      <c r="J37" s="124">
        <f t="shared" si="12"/>
        <v>19.100000000000001</v>
      </c>
      <c r="K37" s="332"/>
    </row>
    <row r="38" spans="1:13" ht="24.75" customHeight="1">
      <c r="A38" s="65">
        <v>27</v>
      </c>
      <c r="B38" s="66">
        <v>5</v>
      </c>
      <c r="C38" s="98" t="s">
        <v>76</v>
      </c>
      <c r="D38" s="376">
        <f>健康診査実績集計表!C65</f>
        <v>497</v>
      </c>
      <c r="E38" s="135">
        <f t="shared" si="1"/>
        <v>171</v>
      </c>
      <c r="F38" s="372">
        <f>SUM(健康診査実績集計表!Q65:V65)</f>
        <v>0</v>
      </c>
      <c r="G38" s="378">
        <f>SUM(健康診査実績集計表!D65:I65)</f>
        <v>102</v>
      </c>
      <c r="H38" s="379">
        <f>SUM(健康診査実績集計表!W65:AB65)</f>
        <v>0</v>
      </c>
      <c r="I38" s="375">
        <f>SUM(健康診査実績集計表!J65:O65)</f>
        <v>69</v>
      </c>
      <c r="J38" s="124">
        <f t="shared" si="12"/>
        <v>34.4</v>
      </c>
      <c r="K38" s="332"/>
    </row>
    <row r="39" spans="1:13" ht="24.75" customHeight="1">
      <c r="A39" s="65">
        <v>28</v>
      </c>
      <c r="B39" s="66">
        <v>6</v>
      </c>
      <c r="C39" s="98" t="s">
        <v>77</v>
      </c>
      <c r="D39" s="376">
        <f>健康診査実績集計表!C66</f>
        <v>53</v>
      </c>
      <c r="E39" s="135">
        <f t="shared" si="1"/>
        <v>22</v>
      </c>
      <c r="F39" s="372">
        <f>SUM(健康診査実績集計表!Q66:V66)</f>
        <v>11</v>
      </c>
      <c r="G39" s="378">
        <f>SUM(健康診査実績集計表!D66:I66)</f>
        <v>3</v>
      </c>
      <c r="H39" s="379">
        <f>SUM(健康診査実績集計表!W66:AB66)</f>
        <v>0</v>
      </c>
      <c r="I39" s="375">
        <f>SUM(健康診査実績集計表!J66:O66)</f>
        <v>8</v>
      </c>
      <c r="J39" s="124">
        <f t="shared" si="12"/>
        <v>41.5</v>
      </c>
      <c r="K39" s="332"/>
    </row>
    <row r="40" spans="1:13" ht="24.75" customHeight="1">
      <c r="A40" s="65">
        <v>29</v>
      </c>
      <c r="B40" s="66">
        <v>7</v>
      </c>
      <c r="C40" s="98" t="s">
        <v>78</v>
      </c>
      <c r="D40" s="376">
        <f>健康診査実績集計表!C67</f>
        <v>14</v>
      </c>
      <c r="E40" s="146">
        <f t="shared" si="1"/>
        <v>1</v>
      </c>
      <c r="F40" s="372">
        <f>SUM(健康診査実績集計表!Q67:V67)</f>
        <v>0</v>
      </c>
      <c r="G40" s="378">
        <f>SUM(健康診査実績集計表!D67:I67)</f>
        <v>0</v>
      </c>
      <c r="H40" s="379">
        <f>SUM(健康診査実績集計表!W67:AB67)</f>
        <v>0</v>
      </c>
      <c r="I40" s="375">
        <f>SUM(健康診査実績集計表!J67:O67)</f>
        <v>1</v>
      </c>
      <c r="J40" s="124">
        <f t="shared" si="12"/>
        <v>7.1</v>
      </c>
      <c r="K40" s="332"/>
    </row>
    <row r="41" spans="1:13" ht="24.75" customHeight="1">
      <c r="A41" s="69">
        <v>30</v>
      </c>
      <c r="B41" s="70">
        <v>8</v>
      </c>
      <c r="C41" s="103" t="s">
        <v>79</v>
      </c>
      <c r="D41" s="422">
        <f>健康診査実績集計表!C68</f>
        <v>65</v>
      </c>
      <c r="E41" s="147">
        <f t="shared" si="1"/>
        <v>4</v>
      </c>
      <c r="F41" s="423">
        <f>SUM(健康診査実績集計表!Q68:V68)</f>
        <v>0</v>
      </c>
      <c r="G41" s="425">
        <f>SUM(健康診査実績集計表!D68:I68)</f>
        <v>2</v>
      </c>
      <c r="H41" s="426">
        <f>SUM(健康診査実績集計表!W68:AB68)</f>
        <v>0</v>
      </c>
      <c r="I41" s="427">
        <f>SUM(健康診査実績集計表!J68:O68)</f>
        <v>2</v>
      </c>
      <c r="J41" s="125">
        <f t="shared" si="12"/>
        <v>6.2</v>
      </c>
      <c r="K41" s="332"/>
    </row>
    <row r="42" spans="1:13" ht="24.75" customHeight="1">
      <c r="A42" s="320"/>
      <c r="B42" s="321"/>
      <c r="C42" s="101" t="s">
        <v>304</v>
      </c>
      <c r="D42" s="377">
        <f>健康診査実績集計表!C69</f>
        <v>142</v>
      </c>
      <c r="E42" s="134">
        <f t="shared" ref="E42:E50" si="13">SUM(F42:I42)</f>
        <v>5</v>
      </c>
      <c r="F42" s="424">
        <f>SUM(健康診査実績集計表!Q69:V69)</f>
        <v>3</v>
      </c>
      <c r="G42" s="380">
        <f>SUM(健康診査実績集計表!D69:I69)</f>
        <v>0</v>
      </c>
      <c r="H42" s="428">
        <f>SUM(健康診査実績集計表!W69:AB69)</f>
        <v>2</v>
      </c>
      <c r="I42" s="429">
        <f>SUM(健康診査実績集計表!J69:O69)</f>
        <v>0</v>
      </c>
      <c r="J42" s="323">
        <f t="shared" ref="J42:J50" si="14">IFERROR(ROUND(E42/D42*100,1),0)</f>
        <v>3.5</v>
      </c>
      <c r="K42" s="332"/>
      <c r="M42" s="334"/>
    </row>
    <row r="43" spans="1:13" ht="24.75" customHeight="1">
      <c r="A43" s="65"/>
      <c r="B43" s="66"/>
      <c r="C43" s="102" t="s">
        <v>305</v>
      </c>
      <c r="D43" s="376">
        <f>健康診査実績集計表!C70</f>
        <v>0</v>
      </c>
      <c r="E43" s="135">
        <f t="shared" si="13"/>
        <v>0</v>
      </c>
      <c r="F43" s="372">
        <f>SUM(健康診査実績集計表!Q70:V70)</f>
        <v>0</v>
      </c>
      <c r="G43" s="378">
        <f>SUM(健康診査実績集計表!D70:I70)</f>
        <v>0</v>
      </c>
      <c r="H43" s="379">
        <f>SUM(健康診査実績集計表!W70:AB70)</f>
        <v>0</v>
      </c>
      <c r="I43" s="375">
        <f>SUM(健康診査実績集計表!J70:O70)</f>
        <v>0</v>
      </c>
      <c r="J43" s="324">
        <f t="shared" si="14"/>
        <v>0</v>
      </c>
      <c r="K43" s="332"/>
      <c r="M43" s="334"/>
    </row>
    <row r="44" spans="1:13" ht="24.75" customHeight="1">
      <c r="A44" s="65"/>
      <c r="B44" s="66"/>
      <c r="C44" s="102" t="s">
        <v>306</v>
      </c>
      <c r="D44" s="376">
        <f>健康診査実績集計表!C71</f>
        <v>16</v>
      </c>
      <c r="E44" s="135">
        <f t="shared" si="13"/>
        <v>6</v>
      </c>
      <c r="F44" s="372">
        <f>SUM(健康診査実績集計表!Q71:V71)</f>
        <v>4</v>
      </c>
      <c r="G44" s="378">
        <f>SUM(健康診査実績集計表!D71:I71)</f>
        <v>0</v>
      </c>
      <c r="H44" s="379">
        <f>SUM(健康診査実績集計表!W71:AB71)</f>
        <v>2</v>
      </c>
      <c r="I44" s="375">
        <f>SUM(健康診査実績集計表!J71:O71)</f>
        <v>0</v>
      </c>
      <c r="J44" s="324">
        <f t="shared" si="14"/>
        <v>37.5</v>
      </c>
      <c r="K44" s="332"/>
      <c r="M44" s="334"/>
    </row>
    <row r="45" spans="1:13" ht="24.75" customHeight="1">
      <c r="A45" s="65"/>
      <c r="B45" s="66"/>
      <c r="C45" s="102" t="s">
        <v>307</v>
      </c>
      <c r="D45" s="376">
        <f>健康診査実績集計表!C72</f>
        <v>17</v>
      </c>
      <c r="E45" s="135">
        <f t="shared" si="13"/>
        <v>6</v>
      </c>
      <c r="F45" s="372">
        <f>SUM(健康診査実績集計表!Q72:V72)</f>
        <v>4</v>
      </c>
      <c r="G45" s="378">
        <f>SUM(健康診査実績集計表!D72:I72)</f>
        <v>0</v>
      </c>
      <c r="H45" s="379">
        <f>SUM(健康診査実績集計表!W72:AB72)</f>
        <v>2</v>
      </c>
      <c r="I45" s="375">
        <f>SUM(健康診査実績集計表!J72:O72)</f>
        <v>0</v>
      </c>
      <c r="J45" s="324">
        <f t="shared" si="14"/>
        <v>35.299999999999997</v>
      </c>
      <c r="K45" s="332"/>
      <c r="M45" s="334"/>
    </row>
    <row r="46" spans="1:13" ht="24.75" customHeight="1">
      <c r="A46" s="65"/>
      <c r="B46" s="66"/>
      <c r="C46" s="102" t="s">
        <v>308</v>
      </c>
      <c r="D46" s="376">
        <f>健康診査実績集計表!C73</f>
        <v>34</v>
      </c>
      <c r="E46" s="135">
        <f t="shared" si="13"/>
        <v>8</v>
      </c>
      <c r="F46" s="372">
        <f>SUM(健康診査実績集計表!Q73:V73)</f>
        <v>5</v>
      </c>
      <c r="G46" s="378">
        <f>SUM(健康診査実績集計表!D73:I73)</f>
        <v>0</v>
      </c>
      <c r="H46" s="379">
        <f>SUM(健康診査実績集計表!W73:AB73)</f>
        <v>3</v>
      </c>
      <c r="I46" s="375">
        <f>SUM(健康診査実績集計表!J73:O73)</f>
        <v>0</v>
      </c>
      <c r="J46" s="324">
        <f t="shared" si="14"/>
        <v>23.5</v>
      </c>
      <c r="K46" s="332"/>
      <c r="M46" s="334"/>
    </row>
    <row r="47" spans="1:13" ht="24.75" customHeight="1">
      <c r="A47" s="65"/>
      <c r="B47" s="66"/>
      <c r="C47" s="102" t="s">
        <v>309</v>
      </c>
      <c r="D47" s="376">
        <f>健康診査実績集計表!C74</f>
        <v>0</v>
      </c>
      <c r="E47" s="135">
        <f t="shared" si="13"/>
        <v>0</v>
      </c>
      <c r="F47" s="372">
        <f>SUM(健康診査実績集計表!Q74:V74)</f>
        <v>0</v>
      </c>
      <c r="G47" s="378">
        <f>SUM(健康診査実績集計表!D74:I74)</f>
        <v>0</v>
      </c>
      <c r="H47" s="379">
        <f>SUM(健康診査実績集計表!W74:AB74)</f>
        <v>0</v>
      </c>
      <c r="I47" s="375">
        <f>SUM(健康診査実績集計表!J74:O74)</f>
        <v>0</v>
      </c>
      <c r="J47" s="324">
        <f t="shared" si="14"/>
        <v>0</v>
      </c>
      <c r="K47" s="332"/>
      <c r="M47" s="334"/>
    </row>
    <row r="48" spans="1:13" ht="24.75" customHeight="1">
      <c r="A48" s="65"/>
      <c r="B48" s="66"/>
      <c r="C48" s="102" t="s">
        <v>310</v>
      </c>
      <c r="D48" s="376">
        <f>健康診査実績集計表!C75</f>
        <v>197</v>
      </c>
      <c r="E48" s="135">
        <f t="shared" si="13"/>
        <v>28</v>
      </c>
      <c r="F48" s="372">
        <f>SUM(健康診査実績集計表!Q75:V75)</f>
        <v>17</v>
      </c>
      <c r="G48" s="378">
        <f>SUM(健康診査実績集計表!D75:I75)</f>
        <v>0</v>
      </c>
      <c r="H48" s="379">
        <f>SUM(健康診査実績集計表!W75:AB75)</f>
        <v>11</v>
      </c>
      <c r="I48" s="375">
        <f>SUM(健康診査実績集計表!J75:O75)</f>
        <v>0</v>
      </c>
      <c r="J48" s="324">
        <f t="shared" si="14"/>
        <v>14.2</v>
      </c>
      <c r="K48" s="332"/>
      <c r="M48" s="334"/>
    </row>
    <row r="49" spans="1:13" ht="24.75" customHeight="1">
      <c r="A49" s="65"/>
      <c r="B49" s="66"/>
      <c r="C49" s="102" t="s">
        <v>311</v>
      </c>
      <c r="D49" s="376">
        <f>健康診査実績集計表!C76</f>
        <v>0</v>
      </c>
      <c r="E49" s="135">
        <f t="shared" si="13"/>
        <v>0</v>
      </c>
      <c r="F49" s="372">
        <f>SUM(健康診査実績集計表!Q76:V76)</f>
        <v>0</v>
      </c>
      <c r="G49" s="378">
        <f>SUM(健康診査実績集計表!D76:I76)</f>
        <v>0</v>
      </c>
      <c r="H49" s="379">
        <f>SUM(健康診査実績集計表!W76:AB76)</f>
        <v>0</v>
      </c>
      <c r="I49" s="375">
        <f>SUM(健康診査実績集計表!J76:O76)</f>
        <v>0</v>
      </c>
      <c r="J49" s="324">
        <f t="shared" si="14"/>
        <v>0</v>
      </c>
      <c r="K49" s="332"/>
      <c r="M49" s="334"/>
    </row>
    <row r="50" spans="1:13" ht="24.75" customHeight="1">
      <c r="A50" s="69"/>
      <c r="B50" s="70"/>
      <c r="C50" s="322" t="s">
        <v>116</v>
      </c>
      <c r="D50" s="376">
        <f>健康診査実績集計表!C77</f>
        <v>13</v>
      </c>
      <c r="E50" s="147">
        <f t="shared" si="13"/>
        <v>2</v>
      </c>
      <c r="F50" s="372">
        <f>SUM(健康診査実績集計表!Q77:V77)</f>
        <v>2</v>
      </c>
      <c r="G50" s="378">
        <f>SUM(健康診査実績集計表!D77:I77)</f>
        <v>0</v>
      </c>
      <c r="H50" s="379">
        <f>SUM(健康診査実績集計表!W77:AB77)</f>
        <v>0</v>
      </c>
      <c r="I50" s="375">
        <f>SUM(健康診査実績集計表!J77:O77)</f>
        <v>0</v>
      </c>
      <c r="J50" s="325">
        <f t="shared" si="14"/>
        <v>15.4</v>
      </c>
      <c r="K50" s="332"/>
      <c r="M50" s="334"/>
    </row>
    <row r="51" spans="1:13" ht="24.75" customHeight="1">
      <c r="A51" s="67"/>
      <c r="B51" s="71"/>
      <c r="C51" s="104" t="s">
        <v>80</v>
      </c>
      <c r="D51" s="118">
        <f>SUMIF($C$12:$C$41,"青梅市",D$12:D$41)+SUMIF($C$12:$C$41,"福生市",D$12:D$41)+SUMIF($C$12:$C$41,"羽村市",D$12:D$41)+SUMIF($C$12:$C$41,"あきる野市",D$12:D$41)+SUMIF($C$12:$C$41,"瑞穂町",D$12:D$41)+SUMIF($C$12:$C$41,"日の出町",D$12:D$41)+SUMIF($C$12:$C$41,"檜原村",D$12:D$41)+SUMIF($C$12:$C$41,"奥多摩町",D$12:D$41)</f>
        <v>4671</v>
      </c>
      <c r="E51" s="134">
        <f t="shared" si="1"/>
        <v>857</v>
      </c>
      <c r="F51" s="184">
        <f t="shared" ref="F51:I51" si="15">SUMIF($C$12:$C$41,"青梅市",F$12:F$41)+SUMIF($C$12:$C$41,"福生市",F$12:F$41)+SUMIF($C$12:$C$41,"羽村市",F$12:F$41)+SUMIF($C$12:$C$41,"あきる野市",F$12:F$41)+SUMIF($C$12:$C$41,"瑞穂町",F$12:F$41)+SUMIF($C$12:$C$41,"日の出町",F$12:F$41)+SUMIF($C$12:$C$41,"檜原村",F$12:F$41)+SUMIF($C$12:$C$41,"奥多摩町",F$12:F$41)</f>
        <v>11</v>
      </c>
      <c r="G51" s="140">
        <f t="shared" si="15"/>
        <v>491</v>
      </c>
      <c r="H51" s="88">
        <f t="shared" si="15"/>
        <v>0</v>
      </c>
      <c r="I51" s="131">
        <f t="shared" si="15"/>
        <v>355</v>
      </c>
      <c r="J51" s="123">
        <f t="shared" si="12"/>
        <v>18.3</v>
      </c>
      <c r="K51" s="332"/>
    </row>
    <row r="52" spans="1:13" ht="24.75" customHeight="1">
      <c r="A52" s="67"/>
      <c r="B52" s="71"/>
      <c r="C52" s="98" t="s">
        <v>81</v>
      </c>
      <c r="D52" s="119">
        <f>SUMIF($C$12:$C$41,"日野市",D$12:D$41)+SUMIF($C$12:$C$41,"多摩市",D$12:D$41)+SUMIF($C$12:$C$41,"稲城市",D$12:D$41)</f>
        <v>4786</v>
      </c>
      <c r="E52" s="135">
        <f t="shared" si="1"/>
        <v>1167</v>
      </c>
      <c r="F52" s="182">
        <f t="shared" ref="F52:I52" si="16">SUMIF($C$12:$C$41,"日野市",F$12:F$41)+SUMIF($C$12:$C$41,"多摩市",F$12:F$41)+SUMIF($C$12:$C$41,"稲城市",F$12:F$41)</f>
        <v>0</v>
      </c>
      <c r="G52" s="141">
        <f t="shared" si="16"/>
        <v>657</v>
      </c>
      <c r="H52" s="90">
        <f t="shared" si="16"/>
        <v>0</v>
      </c>
      <c r="I52" s="132">
        <f t="shared" si="16"/>
        <v>510</v>
      </c>
      <c r="J52" s="124">
        <f t="shared" si="12"/>
        <v>24.4</v>
      </c>
      <c r="K52" s="332"/>
    </row>
    <row r="53" spans="1:13" ht="24.75" customHeight="1">
      <c r="A53" s="67"/>
      <c r="B53" s="71"/>
      <c r="C53" s="98" t="s">
        <v>82</v>
      </c>
      <c r="D53" s="116">
        <f>SUMIF($C$12:$C$41,"八王子市",D$12:D$41)+SUMIF($C$12:$C$41,"町田市",D$12:D$41)+SUMIF($C$12:$C$41,"日野市",D$12:D$41)+SUMIF($C$12:$C$41,"多摩市",D$12:D$41)+SUMIF($C$12:$C$41,"稲城市",D$12:D$41)</f>
        <v>17736</v>
      </c>
      <c r="E53" s="136">
        <f t="shared" si="1"/>
        <v>4238</v>
      </c>
      <c r="F53" s="182">
        <f t="shared" ref="F53:I53" si="17">SUMIF($C$12:$C$41,"八王子市",F$12:F$41)+SUMIF($C$12:$C$41,"町田市",F$12:F$41)+SUMIF($C$12:$C$41,"日野市",F$12:F$41)+SUMIF($C$12:$C$41,"多摩市",F$12:F$41)+SUMIF($C$12:$C$41,"稲城市",F$12:F$41)</f>
        <v>232</v>
      </c>
      <c r="G53" s="139">
        <f t="shared" si="17"/>
        <v>2141</v>
      </c>
      <c r="H53" s="92">
        <f t="shared" si="17"/>
        <v>102</v>
      </c>
      <c r="I53" s="129">
        <f t="shared" si="17"/>
        <v>1763</v>
      </c>
      <c r="J53" s="124">
        <f t="shared" si="12"/>
        <v>23.9</v>
      </c>
      <c r="K53" s="332"/>
    </row>
    <row r="54" spans="1:13" ht="24.75" customHeight="1">
      <c r="A54" s="67"/>
      <c r="B54" s="71"/>
      <c r="C54" s="98" t="s">
        <v>83</v>
      </c>
      <c r="D54" s="119">
        <f>SUMIF($C$12:$C$41,"立川市",D$12:D$41)+SUMIF($C$12:$C$41,"昭島市",D$12:D$41)+SUMIF($C$12:$C$41,"国分寺市",D$12:D$41)+SUMIF($C$12:$C$41,"国立市",D$12:D$41)+SUMIF($C$12:$C$41,"東大和市",D$12:D$41)+SUMIF($C$12:$C$41,"武蔵村山市",D$12:D$41)</f>
        <v>9443</v>
      </c>
      <c r="E54" s="135">
        <f t="shared" si="1"/>
        <v>1705</v>
      </c>
      <c r="F54" s="182">
        <f t="shared" ref="F54:I54" si="18">SUMIF($C$12:$C$41,"立川市",F$12:F$41)+SUMIF($C$12:$C$41,"昭島市",F$12:F$41)+SUMIF($C$12:$C$41,"国分寺市",F$12:F$41)+SUMIF($C$12:$C$41,"国立市",F$12:F$41)+SUMIF($C$12:$C$41,"東大和市",F$12:F$41)+SUMIF($C$12:$C$41,"武蔵村山市",F$12:F$41)</f>
        <v>54</v>
      </c>
      <c r="G54" s="141">
        <f t="shared" si="18"/>
        <v>922</v>
      </c>
      <c r="H54" s="90">
        <f t="shared" si="18"/>
        <v>0</v>
      </c>
      <c r="I54" s="132">
        <f t="shared" si="18"/>
        <v>729</v>
      </c>
      <c r="J54" s="124">
        <f t="shared" si="12"/>
        <v>18.100000000000001</v>
      </c>
      <c r="K54" s="332"/>
    </row>
    <row r="55" spans="1:13" ht="24.75" customHeight="1">
      <c r="A55" s="67"/>
      <c r="B55" s="71"/>
      <c r="C55" s="98" t="s">
        <v>84</v>
      </c>
      <c r="D55" s="119">
        <f>SUMIF($C$12:$C$41,"武蔵野市",D$12:D$41)+SUMIF($C$12:$C$41,"三鷹市",D$12:D$41)+SUMIF($C$12:$C$41,"府中市",D$12:D$41)+SUMIF($C$12:$C$41,"調布市",D$12:D$41)+SUMIF($C$12:$C$41,"小金井市",D$12:D$41)+SUMIF($C$12:$C$41,"狛江市",D$12:D$41)</f>
        <v>9834</v>
      </c>
      <c r="E55" s="135">
        <f t="shared" si="1"/>
        <v>2774</v>
      </c>
      <c r="F55" s="182">
        <f t="shared" ref="F55:I55" si="19">SUMIF($C$12:$C$41,"武蔵野市",F$12:F$41)+SUMIF($C$12:$C$41,"三鷹市",F$12:F$41)+SUMIF($C$12:$C$41,"府中市",F$12:F$41)+SUMIF($C$12:$C$41,"調布市",F$12:F$41)+SUMIF($C$12:$C$41,"小金井市",F$12:F$41)+SUMIF($C$12:$C$41,"狛江市",F$12:F$41)</f>
        <v>100</v>
      </c>
      <c r="G55" s="141">
        <f t="shared" si="19"/>
        <v>1502</v>
      </c>
      <c r="H55" s="90">
        <f t="shared" si="19"/>
        <v>29</v>
      </c>
      <c r="I55" s="132">
        <f t="shared" si="19"/>
        <v>1143</v>
      </c>
      <c r="J55" s="124">
        <f t="shared" si="12"/>
        <v>28.2</v>
      </c>
      <c r="K55" s="332"/>
    </row>
    <row r="56" spans="1:13" ht="24.75" customHeight="1">
      <c r="A56" s="67"/>
      <c r="B56" s="71"/>
      <c r="C56" s="98" t="s">
        <v>85</v>
      </c>
      <c r="D56" s="119">
        <f>SUMIF($C$12:$C$41,"小平市",D$12:D$41)+SUMIF($C$12:$C$41,"東村山市",D$12:D$41)+SUMIF($C$12:$C$41,"清瀬市",D$12:D$41)+SUMIF($C$12:$C$41,"東久留米市",D$12:D$41)+SUMIF($C$12:$C$41,"西東京市",D$12:D$41)</f>
        <v>10120</v>
      </c>
      <c r="E56" s="135">
        <f t="shared" si="1"/>
        <v>2364</v>
      </c>
      <c r="F56" s="182">
        <f t="shared" ref="F56:I56" si="20">SUMIF($C$12:$C$41,"小平市",F$12:F$41)+SUMIF($C$12:$C$41,"東村山市",F$12:F$41)+SUMIF($C$12:$C$41,"清瀬市",F$12:F$41)+SUMIF($C$12:$C$41,"東久留米市",F$12:F$41)+SUMIF($C$12:$C$41,"西東京市",F$12:F$41)</f>
        <v>35</v>
      </c>
      <c r="G56" s="141">
        <f t="shared" si="20"/>
        <v>1416</v>
      </c>
      <c r="H56" s="90">
        <f t="shared" si="20"/>
        <v>13</v>
      </c>
      <c r="I56" s="132">
        <f t="shared" si="20"/>
        <v>900</v>
      </c>
      <c r="J56" s="124">
        <f t="shared" si="12"/>
        <v>23.4</v>
      </c>
      <c r="K56" s="332"/>
    </row>
    <row r="57" spans="1:13" ht="24.75" customHeight="1">
      <c r="A57" s="81"/>
      <c r="B57" s="82"/>
      <c r="C57" s="105" t="s">
        <v>49</v>
      </c>
      <c r="D57" s="120">
        <f>D11</f>
        <v>419</v>
      </c>
      <c r="E57" s="137">
        <f t="shared" si="1"/>
        <v>55</v>
      </c>
      <c r="F57" s="185">
        <f t="shared" ref="F57" si="21">F11</f>
        <v>35</v>
      </c>
      <c r="G57" s="142">
        <f t="shared" ref="G57" si="22">G11</f>
        <v>0</v>
      </c>
      <c r="H57" s="117">
        <f t="shared" ref="H57:I57" si="23">H11</f>
        <v>20</v>
      </c>
      <c r="I57" s="133">
        <f t="shared" si="23"/>
        <v>0</v>
      </c>
      <c r="J57" s="130">
        <f t="shared" si="12"/>
        <v>13.1</v>
      </c>
      <c r="K57" s="332"/>
    </row>
    <row r="58" spans="1:13" ht="18" customHeight="1">
      <c r="A58" s="72"/>
      <c r="B58" s="73"/>
      <c r="D58" s="74"/>
      <c r="E58" s="75"/>
      <c r="F58" s="76"/>
      <c r="G58" s="74"/>
      <c r="H58" s="74"/>
      <c r="I58" s="75"/>
      <c r="J58" s="76"/>
      <c r="K58" s="76"/>
    </row>
    <row r="59" spans="1:13" ht="18" customHeight="1">
      <c r="A59" s="72"/>
      <c r="B59" s="113" t="s">
        <v>86</v>
      </c>
      <c r="C59" s="114" t="s">
        <v>352</v>
      </c>
      <c r="D59" s="78"/>
      <c r="E59" s="79"/>
      <c r="F59" s="77"/>
      <c r="G59" s="78"/>
      <c r="H59" s="78"/>
      <c r="I59" s="79"/>
      <c r="J59" s="61"/>
      <c r="K59" s="61"/>
    </row>
    <row r="60" spans="1:13" ht="18" customHeight="1">
      <c r="A60" s="59"/>
      <c r="B60" s="73"/>
      <c r="C60" s="80"/>
    </row>
    <row r="61" spans="1:13" ht="18" customHeight="1">
      <c r="A61" s="59"/>
      <c r="B61" s="73"/>
      <c r="C61" s="80" t="s">
        <v>173</v>
      </c>
      <c r="D61" s="186" t="str">
        <f>IF(D6=SUM(D7:D8,D11),"OK","MISS")</f>
        <v>OK</v>
      </c>
      <c r="E61" s="186" t="str">
        <f t="shared" ref="E61:I61" si="24">IF(E6=SUM(E7:E8,E11),"OK","MISS")</f>
        <v>OK</v>
      </c>
      <c r="F61" s="186" t="str">
        <f t="shared" si="24"/>
        <v>OK</v>
      </c>
      <c r="G61" s="186" t="str">
        <f t="shared" si="24"/>
        <v>OK</v>
      </c>
      <c r="H61" s="186" t="str">
        <f t="shared" si="24"/>
        <v>OK</v>
      </c>
      <c r="I61" s="186" t="str">
        <f t="shared" si="24"/>
        <v>OK</v>
      </c>
      <c r="J61" s="186"/>
      <c r="K61" s="186"/>
    </row>
  </sheetData>
  <mergeCells count="9">
    <mergeCell ref="J3:J5"/>
    <mergeCell ref="F3:I3"/>
    <mergeCell ref="F4:G4"/>
    <mergeCell ref="H4:I4"/>
    <mergeCell ref="A3:A5"/>
    <mergeCell ref="B3:B5"/>
    <mergeCell ref="C3:C5"/>
    <mergeCell ref="E3:E5"/>
    <mergeCell ref="D3:D5"/>
  </mergeCells>
  <phoneticPr fontId="3"/>
  <pageMargins left="0.70866141732283472" right="0.70866141732283472" top="0.74803149606299213" bottom="0.74803149606299213" header="0.31496062992125984" footer="0.31496062992125984"/>
  <pageSetup paperSize="9" scale="5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B1:AE77"/>
  <sheetViews>
    <sheetView view="pageBreakPreview" zoomScaleNormal="100" zoomScaleSheetLayoutView="100" workbookViewId="0">
      <pane xSplit="2" topLeftCell="C1" activePane="topRight" state="frozen"/>
      <selection pane="topRight" activeCell="T64" sqref="T64"/>
    </sheetView>
  </sheetViews>
  <sheetFormatPr defaultRowHeight="13.5"/>
  <cols>
    <col min="1" max="1" width="8.875" style="196"/>
    <col min="2" max="2" width="12.625" style="196" customWidth="1"/>
    <col min="3" max="3" width="10.625" style="196" customWidth="1"/>
    <col min="4" max="15" width="6.875" style="196" customWidth="1"/>
    <col min="16" max="16" width="7.125" style="196" customWidth="1"/>
    <col min="17" max="28" width="6.875" style="196" customWidth="1"/>
    <col min="29" max="30" width="7.125" style="196" customWidth="1"/>
    <col min="31" max="31" width="10.625" style="196" customWidth="1"/>
    <col min="32" max="257" width="8.875" style="196"/>
    <col min="258" max="258" width="12.625" style="196" customWidth="1"/>
    <col min="259" max="259" width="10.625" style="196" customWidth="1"/>
    <col min="260" max="271" width="6.875" style="196" customWidth="1"/>
    <col min="272" max="272" width="7.125" style="196" customWidth="1"/>
    <col min="273" max="284" width="6.875" style="196" customWidth="1"/>
    <col min="285" max="286" width="7.125" style="196" customWidth="1"/>
    <col min="287" max="287" width="10.625" style="196" customWidth="1"/>
    <col min="288" max="513" width="8.875" style="196"/>
    <col min="514" max="514" width="12.625" style="196" customWidth="1"/>
    <col min="515" max="515" width="10.625" style="196" customWidth="1"/>
    <col min="516" max="527" width="6.875" style="196" customWidth="1"/>
    <col min="528" max="528" width="7.125" style="196" customWidth="1"/>
    <col min="529" max="540" width="6.875" style="196" customWidth="1"/>
    <col min="541" max="542" width="7.125" style="196" customWidth="1"/>
    <col min="543" max="543" width="10.625" style="196" customWidth="1"/>
    <col min="544" max="769" width="8.875" style="196"/>
    <col min="770" max="770" width="12.625" style="196" customWidth="1"/>
    <col min="771" max="771" width="10.625" style="196" customWidth="1"/>
    <col min="772" max="783" width="6.875" style="196" customWidth="1"/>
    <col min="784" max="784" width="7.125" style="196" customWidth="1"/>
    <col min="785" max="796" width="6.875" style="196" customWidth="1"/>
    <col min="797" max="798" width="7.125" style="196" customWidth="1"/>
    <col min="799" max="799" width="10.625" style="196" customWidth="1"/>
    <col min="800" max="1025" width="8.875" style="196"/>
    <col min="1026" max="1026" width="12.625" style="196" customWidth="1"/>
    <col min="1027" max="1027" width="10.625" style="196" customWidth="1"/>
    <col min="1028" max="1039" width="6.875" style="196" customWidth="1"/>
    <col min="1040" max="1040" width="7.125" style="196" customWidth="1"/>
    <col min="1041" max="1052" width="6.875" style="196" customWidth="1"/>
    <col min="1053" max="1054" width="7.125" style="196" customWidth="1"/>
    <col min="1055" max="1055" width="10.625" style="196" customWidth="1"/>
    <col min="1056" max="1281" width="8.875" style="196"/>
    <col min="1282" max="1282" width="12.625" style="196" customWidth="1"/>
    <col min="1283" max="1283" width="10.625" style="196" customWidth="1"/>
    <col min="1284" max="1295" width="6.875" style="196" customWidth="1"/>
    <col min="1296" max="1296" width="7.125" style="196" customWidth="1"/>
    <col min="1297" max="1308" width="6.875" style="196" customWidth="1"/>
    <col min="1309" max="1310" width="7.125" style="196" customWidth="1"/>
    <col min="1311" max="1311" width="10.625" style="196" customWidth="1"/>
    <col min="1312" max="1537" width="8.875" style="196"/>
    <col min="1538" max="1538" width="12.625" style="196" customWidth="1"/>
    <col min="1539" max="1539" width="10.625" style="196" customWidth="1"/>
    <col min="1540" max="1551" width="6.875" style="196" customWidth="1"/>
    <col min="1552" max="1552" width="7.125" style="196" customWidth="1"/>
    <col min="1553" max="1564" width="6.875" style="196" customWidth="1"/>
    <col min="1565" max="1566" width="7.125" style="196" customWidth="1"/>
    <col min="1567" max="1567" width="10.625" style="196" customWidth="1"/>
    <col min="1568" max="1793" width="8.875" style="196"/>
    <col min="1794" max="1794" width="12.625" style="196" customWidth="1"/>
    <col min="1795" max="1795" width="10.625" style="196" customWidth="1"/>
    <col min="1796" max="1807" width="6.875" style="196" customWidth="1"/>
    <col min="1808" max="1808" width="7.125" style="196" customWidth="1"/>
    <col min="1809" max="1820" width="6.875" style="196" customWidth="1"/>
    <col min="1821" max="1822" width="7.125" style="196" customWidth="1"/>
    <col min="1823" max="1823" width="10.625" style="196" customWidth="1"/>
    <col min="1824" max="2049" width="8.875" style="196"/>
    <col min="2050" max="2050" width="12.625" style="196" customWidth="1"/>
    <col min="2051" max="2051" width="10.625" style="196" customWidth="1"/>
    <col min="2052" max="2063" width="6.875" style="196" customWidth="1"/>
    <col min="2064" max="2064" width="7.125" style="196" customWidth="1"/>
    <col min="2065" max="2076" width="6.875" style="196" customWidth="1"/>
    <col min="2077" max="2078" width="7.125" style="196" customWidth="1"/>
    <col min="2079" max="2079" width="10.625" style="196" customWidth="1"/>
    <col min="2080" max="2305" width="8.875" style="196"/>
    <col min="2306" max="2306" width="12.625" style="196" customWidth="1"/>
    <col min="2307" max="2307" width="10.625" style="196" customWidth="1"/>
    <col min="2308" max="2319" width="6.875" style="196" customWidth="1"/>
    <col min="2320" max="2320" width="7.125" style="196" customWidth="1"/>
    <col min="2321" max="2332" width="6.875" style="196" customWidth="1"/>
    <col min="2333" max="2334" width="7.125" style="196" customWidth="1"/>
    <col min="2335" max="2335" width="10.625" style="196" customWidth="1"/>
    <col min="2336" max="2561" width="8.875" style="196"/>
    <col min="2562" max="2562" width="12.625" style="196" customWidth="1"/>
    <col min="2563" max="2563" width="10.625" style="196" customWidth="1"/>
    <col min="2564" max="2575" width="6.875" style="196" customWidth="1"/>
    <col min="2576" max="2576" width="7.125" style="196" customWidth="1"/>
    <col min="2577" max="2588" width="6.875" style="196" customWidth="1"/>
    <col min="2589" max="2590" width="7.125" style="196" customWidth="1"/>
    <col min="2591" max="2591" width="10.625" style="196" customWidth="1"/>
    <col min="2592" max="2817" width="8.875" style="196"/>
    <col min="2818" max="2818" width="12.625" style="196" customWidth="1"/>
    <col min="2819" max="2819" width="10.625" style="196" customWidth="1"/>
    <col min="2820" max="2831" width="6.875" style="196" customWidth="1"/>
    <col min="2832" max="2832" width="7.125" style="196" customWidth="1"/>
    <col min="2833" max="2844" width="6.875" style="196" customWidth="1"/>
    <col min="2845" max="2846" width="7.125" style="196" customWidth="1"/>
    <col min="2847" max="2847" width="10.625" style="196" customWidth="1"/>
    <col min="2848" max="3073" width="8.875" style="196"/>
    <col min="3074" max="3074" width="12.625" style="196" customWidth="1"/>
    <col min="3075" max="3075" width="10.625" style="196" customWidth="1"/>
    <col min="3076" max="3087" width="6.875" style="196" customWidth="1"/>
    <col min="3088" max="3088" width="7.125" style="196" customWidth="1"/>
    <col min="3089" max="3100" width="6.875" style="196" customWidth="1"/>
    <col min="3101" max="3102" width="7.125" style="196" customWidth="1"/>
    <col min="3103" max="3103" width="10.625" style="196" customWidth="1"/>
    <col min="3104" max="3329" width="8.875" style="196"/>
    <col min="3330" max="3330" width="12.625" style="196" customWidth="1"/>
    <col min="3331" max="3331" width="10.625" style="196" customWidth="1"/>
    <col min="3332" max="3343" width="6.875" style="196" customWidth="1"/>
    <col min="3344" max="3344" width="7.125" style="196" customWidth="1"/>
    <col min="3345" max="3356" width="6.875" style="196" customWidth="1"/>
    <col min="3357" max="3358" width="7.125" style="196" customWidth="1"/>
    <col min="3359" max="3359" width="10.625" style="196" customWidth="1"/>
    <col min="3360" max="3585" width="8.875" style="196"/>
    <col min="3586" max="3586" width="12.625" style="196" customWidth="1"/>
    <col min="3587" max="3587" width="10.625" style="196" customWidth="1"/>
    <col min="3588" max="3599" width="6.875" style="196" customWidth="1"/>
    <col min="3600" max="3600" width="7.125" style="196" customWidth="1"/>
    <col min="3601" max="3612" width="6.875" style="196" customWidth="1"/>
    <col min="3613" max="3614" width="7.125" style="196" customWidth="1"/>
    <col min="3615" max="3615" width="10.625" style="196" customWidth="1"/>
    <col min="3616" max="3841" width="8.875" style="196"/>
    <col min="3842" max="3842" width="12.625" style="196" customWidth="1"/>
    <col min="3843" max="3843" width="10.625" style="196" customWidth="1"/>
    <col min="3844" max="3855" width="6.875" style="196" customWidth="1"/>
    <col min="3856" max="3856" width="7.125" style="196" customWidth="1"/>
    <col min="3857" max="3868" width="6.875" style="196" customWidth="1"/>
    <col min="3869" max="3870" width="7.125" style="196" customWidth="1"/>
    <col min="3871" max="3871" width="10.625" style="196" customWidth="1"/>
    <col min="3872" max="4097" width="8.875" style="196"/>
    <col min="4098" max="4098" width="12.625" style="196" customWidth="1"/>
    <col min="4099" max="4099" width="10.625" style="196" customWidth="1"/>
    <col min="4100" max="4111" width="6.875" style="196" customWidth="1"/>
    <col min="4112" max="4112" width="7.125" style="196" customWidth="1"/>
    <col min="4113" max="4124" width="6.875" style="196" customWidth="1"/>
    <col min="4125" max="4126" width="7.125" style="196" customWidth="1"/>
    <col min="4127" max="4127" width="10.625" style="196" customWidth="1"/>
    <col min="4128" max="4353" width="8.875" style="196"/>
    <col min="4354" max="4354" width="12.625" style="196" customWidth="1"/>
    <col min="4355" max="4355" width="10.625" style="196" customWidth="1"/>
    <col min="4356" max="4367" width="6.875" style="196" customWidth="1"/>
    <col min="4368" max="4368" width="7.125" style="196" customWidth="1"/>
    <col min="4369" max="4380" width="6.875" style="196" customWidth="1"/>
    <col min="4381" max="4382" width="7.125" style="196" customWidth="1"/>
    <col min="4383" max="4383" width="10.625" style="196" customWidth="1"/>
    <col min="4384" max="4609" width="8.875" style="196"/>
    <col min="4610" max="4610" width="12.625" style="196" customWidth="1"/>
    <col min="4611" max="4611" width="10.625" style="196" customWidth="1"/>
    <col min="4612" max="4623" width="6.875" style="196" customWidth="1"/>
    <col min="4624" max="4624" width="7.125" style="196" customWidth="1"/>
    <col min="4625" max="4636" width="6.875" style="196" customWidth="1"/>
    <col min="4637" max="4638" width="7.125" style="196" customWidth="1"/>
    <col min="4639" max="4639" width="10.625" style="196" customWidth="1"/>
    <col min="4640" max="4865" width="8.875" style="196"/>
    <col min="4866" max="4866" width="12.625" style="196" customWidth="1"/>
    <col min="4867" max="4867" width="10.625" style="196" customWidth="1"/>
    <col min="4868" max="4879" width="6.875" style="196" customWidth="1"/>
    <col min="4880" max="4880" width="7.125" style="196" customWidth="1"/>
    <col min="4881" max="4892" width="6.875" style="196" customWidth="1"/>
    <col min="4893" max="4894" width="7.125" style="196" customWidth="1"/>
    <col min="4895" max="4895" width="10.625" style="196" customWidth="1"/>
    <col min="4896" max="5121" width="8.875" style="196"/>
    <col min="5122" max="5122" width="12.625" style="196" customWidth="1"/>
    <col min="5123" max="5123" width="10.625" style="196" customWidth="1"/>
    <col min="5124" max="5135" width="6.875" style="196" customWidth="1"/>
    <col min="5136" max="5136" width="7.125" style="196" customWidth="1"/>
    <col min="5137" max="5148" width="6.875" style="196" customWidth="1"/>
    <col min="5149" max="5150" width="7.125" style="196" customWidth="1"/>
    <col min="5151" max="5151" width="10.625" style="196" customWidth="1"/>
    <col min="5152" max="5377" width="8.875" style="196"/>
    <col min="5378" max="5378" width="12.625" style="196" customWidth="1"/>
    <col min="5379" max="5379" width="10.625" style="196" customWidth="1"/>
    <col min="5380" max="5391" width="6.875" style="196" customWidth="1"/>
    <col min="5392" max="5392" width="7.125" style="196" customWidth="1"/>
    <col min="5393" max="5404" width="6.875" style="196" customWidth="1"/>
    <col min="5405" max="5406" width="7.125" style="196" customWidth="1"/>
    <col min="5407" max="5407" width="10.625" style="196" customWidth="1"/>
    <col min="5408" max="5633" width="8.875" style="196"/>
    <col min="5634" max="5634" width="12.625" style="196" customWidth="1"/>
    <col min="5635" max="5635" width="10.625" style="196" customWidth="1"/>
    <col min="5636" max="5647" width="6.875" style="196" customWidth="1"/>
    <col min="5648" max="5648" width="7.125" style="196" customWidth="1"/>
    <col min="5649" max="5660" width="6.875" style="196" customWidth="1"/>
    <col min="5661" max="5662" width="7.125" style="196" customWidth="1"/>
    <col min="5663" max="5663" width="10.625" style="196" customWidth="1"/>
    <col min="5664" max="5889" width="8.875" style="196"/>
    <col min="5890" max="5890" width="12.625" style="196" customWidth="1"/>
    <col min="5891" max="5891" width="10.625" style="196" customWidth="1"/>
    <col min="5892" max="5903" width="6.875" style="196" customWidth="1"/>
    <col min="5904" max="5904" width="7.125" style="196" customWidth="1"/>
    <col min="5905" max="5916" width="6.875" style="196" customWidth="1"/>
    <col min="5917" max="5918" width="7.125" style="196" customWidth="1"/>
    <col min="5919" max="5919" width="10.625" style="196" customWidth="1"/>
    <col min="5920" max="6145" width="8.875" style="196"/>
    <col min="6146" max="6146" width="12.625" style="196" customWidth="1"/>
    <col min="6147" max="6147" width="10.625" style="196" customWidth="1"/>
    <col min="6148" max="6159" width="6.875" style="196" customWidth="1"/>
    <col min="6160" max="6160" width="7.125" style="196" customWidth="1"/>
    <col min="6161" max="6172" width="6.875" style="196" customWidth="1"/>
    <col min="6173" max="6174" width="7.125" style="196" customWidth="1"/>
    <col min="6175" max="6175" width="10.625" style="196" customWidth="1"/>
    <col min="6176" max="6401" width="8.875" style="196"/>
    <col min="6402" max="6402" width="12.625" style="196" customWidth="1"/>
    <col min="6403" max="6403" width="10.625" style="196" customWidth="1"/>
    <col min="6404" max="6415" width="6.875" style="196" customWidth="1"/>
    <col min="6416" max="6416" width="7.125" style="196" customWidth="1"/>
    <col min="6417" max="6428" width="6.875" style="196" customWidth="1"/>
    <col min="6429" max="6430" width="7.125" style="196" customWidth="1"/>
    <col min="6431" max="6431" width="10.625" style="196" customWidth="1"/>
    <col min="6432" max="6657" width="8.875" style="196"/>
    <col min="6658" max="6658" width="12.625" style="196" customWidth="1"/>
    <col min="6659" max="6659" width="10.625" style="196" customWidth="1"/>
    <col min="6660" max="6671" width="6.875" style="196" customWidth="1"/>
    <col min="6672" max="6672" width="7.125" style="196" customWidth="1"/>
    <col min="6673" max="6684" width="6.875" style="196" customWidth="1"/>
    <col min="6685" max="6686" width="7.125" style="196" customWidth="1"/>
    <col min="6687" max="6687" width="10.625" style="196" customWidth="1"/>
    <col min="6688" max="6913" width="8.875" style="196"/>
    <col min="6914" max="6914" width="12.625" style="196" customWidth="1"/>
    <col min="6915" max="6915" width="10.625" style="196" customWidth="1"/>
    <col min="6916" max="6927" width="6.875" style="196" customWidth="1"/>
    <col min="6928" max="6928" width="7.125" style="196" customWidth="1"/>
    <col min="6929" max="6940" width="6.875" style="196" customWidth="1"/>
    <col min="6941" max="6942" width="7.125" style="196" customWidth="1"/>
    <col min="6943" max="6943" width="10.625" style="196" customWidth="1"/>
    <col min="6944" max="7169" width="8.875" style="196"/>
    <col min="7170" max="7170" width="12.625" style="196" customWidth="1"/>
    <col min="7171" max="7171" width="10.625" style="196" customWidth="1"/>
    <col min="7172" max="7183" width="6.875" style="196" customWidth="1"/>
    <col min="7184" max="7184" width="7.125" style="196" customWidth="1"/>
    <col min="7185" max="7196" width="6.875" style="196" customWidth="1"/>
    <col min="7197" max="7198" width="7.125" style="196" customWidth="1"/>
    <col min="7199" max="7199" width="10.625" style="196" customWidth="1"/>
    <col min="7200" max="7425" width="8.875" style="196"/>
    <col min="7426" max="7426" width="12.625" style="196" customWidth="1"/>
    <col min="7427" max="7427" width="10.625" style="196" customWidth="1"/>
    <col min="7428" max="7439" width="6.875" style="196" customWidth="1"/>
    <col min="7440" max="7440" width="7.125" style="196" customWidth="1"/>
    <col min="7441" max="7452" width="6.875" style="196" customWidth="1"/>
    <col min="7453" max="7454" width="7.125" style="196" customWidth="1"/>
    <col min="7455" max="7455" width="10.625" style="196" customWidth="1"/>
    <col min="7456" max="7681" width="8.875" style="196"/>
    <col min="7682" max="7682" width="12.625" style="196" customWidth="1"/>
    <col min="7683" max="7683" width="10.625" style="196" customWidth="1"/>
    <col min="7684" max="7695" width="6.875" style="196" customWidth="1"/>
    <col min="7696" max="7696" width="7.125" style="196" customWidth="1"/>
    <col min="7697" max="7708" width="6.875" style="196" customWidth="1"/>
    <col min="7709" max="7710" width="7.125" style="196" customWidth="1"/>
    <col min="7711" max="7711" width="10.625" style="196" customWidth="1"/>
    <col min="7712" max="7937" width="8.875" style="196"/>
    <col min="7938" max="7938" width="12.625" style="196" customWidth="1"/>
    <col min="7939" max="7939" width="10.625" style="196" customWidth="1"/>
    <col min="7940" max="7951" width="6.875" style="196" customWidth="1"/>
    <col min="7952" max="7952" width="7.125" style="196" customWidth="1"/>
    <col min="7953" max="7964" width="6.875" style="196" customWidth="1"/>
    <col min="7965" max="7966" width="7.125" style="196" customWidth="1"/>
    <col min="7967" max="7967" width="10.625" style="196" customWidth="1"/>
    <col min="7968" max="8193" width="8.875" style="196"/>
    <col min="8194" max="8194" width="12.625" style="196" customWidth="1"/>
    <col min="8195" max="8195" width="10.625" style="196" customWidth="1"/>
    <col min="8196" max="8207" width="6.875" style="196" customWidth="1"/>
    <col min="8208" max="8208" width="7.125" style="196" customWidth="1"/>
    <col min="8209" max="8220" width="6.875" style="196" customWidth="1"/>
    <col min="8221" max="8222" width="7.125" style="196" customWidth="1"/>
    <col min="8223" max="8223" width="10.625" style="196" customWidth="1"/>
    <col min="8224" max="8449" width="8.875" style="196"/>
    <col min="8450" max="8450" width="12.625" style="196" customWidth="1"/>
    <col min="8451" max="8451" width="10.625" style="196" customWidth="1"/>
    <col min="8452" max="8463" width="6.875" style="196" customWidth="1"/>
    <col min="8464" max="8464" width="7.125" style="196" customWidth="1"/>
    <col min="8465" max="8476" width="6.875" style="196" customWidth="1"/>
    <col min="8477" max="8478" width="7.125" style="196" customWidth="1"/>
    <col min="8479" max="8479" width="10.625" style="196" customWidth="1"/>
    <col min="8480" max="8705" width="8.875" style="196"/>
    <col min="8706" max="8706" width="12.625" style="196" customWidth="1"/>
    <col min="8707" max="8707" width="10.625" style="196" customWidth="1"/>
    <col min="8708" max="8719" width="6.875" style="196" customWidth="1"/>
    <col min="8720" max="8720" width="7.125" style="196" customWidth="1"/>
    <col min="8721" max="8732" width="6.875" style="196" customWidth="1"/>
    <col min="8733" max="8734" width="7.125" style="196" customWidth="1"/>
    <col min="8735" max="8735" width="10.625" style="196" customWidth="1"/>
    <col min="8736" max="8961" width="8.875" style="196"/>
    <col min="8962" max="8962" width="12.625" style="196" customWidth="1"/>
    <col min="8963" max="8963" width="10.625" style="196" customWidth="1"/>
    <col min="8964" max="8975" width="6.875" style="196" customWidth="1"/>
    <col min="8976" max="8976" width="7.125" style="196" customWidth="1"/>
    <col min="8977" max="8988" width="6.875" style="196" customWidth="1"/>
    <col min="8989" max="8990" width="7.125" style="196" customWidth="1"/>
    <col min="8991" max="8991" width="10.625" style="196" customWidth="1"/>
    <col min="8992" max="9217" width="8.875" style="196"/>
    <col min="9218" max="9218" width="12.625" style="196" customWidth="1"/>
    <col min="9219" max="9219" width="10.625" style="196" customWidth="1"/>
    <col min="9220" max="9231" width="6.875" style="196" customWidth="1"/>
    <col min="9232" max="9232" width="7.125" style="196" customWidth="1"/>
    <col min="9233" max="9244" width="6.875" style="196" customWidth="1"/>
    <col min="9245" max="9246" width="7.125" style="196" customWidth="1"/>
    <col min="9247" max="9247" width="10.625" style="196" customWidth="1"/>
    <col min="9248" max="9473" width="8.875" style="196"/>
    <col min="9474" max="9474" width="12.625" style="196" customWidth="1"/>
    <col min="9475" max="9475" width="10.625" style="196" customWidth="1"/>
    <col min="9476" max="9487" width="6.875" style="196" customWidth="1"/>
    <col min="9488" max="9488" width="7.125" style="196" customWidth="1"/>
    <col min="9489" max="9500" width="6.875" style="196" customWidth="1"/>
    <col min="9501" max="9502" width="7.125" style="196" customWidth="1"/>
    <col min="9503" max="9503" width="10.625" style="196" customWidth="1"/>
    <col min="9504" max="9729" width="8.875" style="196"/>
    <col min="9730" max="9730" width="12.625" style="196" customWidth="1"/>
    <col min="9731" max="9731" width="10.625" style="196" customWidth="1"/>
    <col min="9732" max="9743" width="6.875" style="196" customWidth="1"/>
    <col min="9744" max="9744" width="7.125" style="196" customWidth="1"/>
    <col min="9745" max="9756" width="6.875" style="196" customWidth="1"/>
    <col min="9757" max="9758" width="7.125" style="196" customWidth="1"/>
    <col min="9759" max="9759" width="10.625" style="196" customWidth="1"/>
    <col min="9760" max="9985" width="8.875" style="196"/>
    <col min="9986" max="9986" width="12.625" style="196" customWidth="1"/>
    <col min="9987" max="9987" width="10.625" style="196" customWidth="1"/>
    <col min="9988" max="9999" width="6.875" style="196" customWidth="1"/>
    <col min="10000" max="10000" width="7.125" style="196" customWidth="1"/>
    <col min="10001" max="10012" width="6.875" style="196" customWidth="1"/>
    <col min="10013" max="10014" width="7.125" style="196" customWidth="1"/>
    <col min="10015" max="10015" width="10.625" style="196" customWidth="1"/>
    <col min="10016" max="10241" width="8.875" style="196"/>
    <col min="10242" max="10242" width="12.625" style="196" customWidth="1"/>
    <col min="10243" max="10243" width="10.625" style="196" customWidth="1"/>
    <col min="10244" max="10255" width="6.875" style="196" customWidth="1"/>
    <col min="10256" max="10256" width="7.125" style="196" customWidth="1"/>
    <col min="10257" max="10268" width="6.875" style="196" customWidth="1"/>
    <col min="10269" max="10270" width="7.125" style="196" customWidth="1"/>
    <col min="10271" max="10271" width="10.625" style="196" customWidth="1"/>
    <col min="10272" max="10497" width="8.875" style="196"/>
    <col min="10498" max="10498" width="12.625" style="196" customWidth="1"/>
    <col min="10499" max="10499" width="10.625" style="196" customWidth="1"/>
    <col min="10500" max="10511" width="6.875" style="196" customWidth="1"/>
    <col min="10512" max="10512" width="7.125" style="196" customWidth="1"/>
    <col min="10513" max="10524" width="6.875" style="196" customWidth="1"/>
    <col min="10525" max="10526" width="7.125" style="196" customWidth="1"/>
    <col min="10527" max="10527" width="10.625" style="196" customWidth="1"/>
    <col min="10528" max="10753" width="8.875" style="196"/>
    <col min="10754" max="10754" width="12.625" style="196" customWidth="1"/>
    <col min="10755" max="10755" width="10.625" style="196" customWidth="1"/>
    <col min="10756" max="10767" width="6.875" style="196" customWidth="1"/>
    <col min="10768" max="10768" width="7.125" style="196" customWidth="1"/>
    <col min="10769" max="10780" width="6.875" style="196" customWidth="1"/>
    <col min="10781" max="10782" width="7.125" style="196" customWidth="1"/>
    <col min="10783" max="10783" width="10.625" style="196" customWidth="1"/>
    <col min="10784" max="11009" width="8.875" style="196"/>
    <col min="11010" max="11010" width="12.625" style="196" customWidth="1"/>
    <col min="11011" max="11011" width="10.625" style="196" customWidth="1"/>
    <col min="11012" max="11023" width="6.875" style="196" customWidth="1"/>
    <col min="11024" max="11024" width="7.125" style="196" customWidth="1"/>
    <col min="11025" max="11036" width="6.875" style="196" customWidth="1"/>
    <col min="11037" max="11038" width="7.125" style="196" customWidth="1"/>
    <col min="11039" max="11039" width="10.625" style="196" customWidth="1"/>
    <col min="11040" max="11265" width="8.875" style="196"/>
    <col min="11266" max="11266" width="12.625" style="196" customWidth="1"/>
    <col min="11267" max="11267" width="10.625" style="196" customWidth="1"/>
    <col min="11268" max="11279" width="6.875" style="196" customWidth="1"/>
    <col min="11280" max="11280" width="7.125" style="196" customWidth="1"/>
    <col min="11281" max="11292" width="6.875" style="196" customWidth="1"/>
    <col min="11293" max="11294" width="7.125" style="196" customWidth="1"/>
    <col min="11295" max="11295" width="10.625" style="196" customWidth="1"/>
    <col min="11296" max="11521" width="8.875" style="196"/>
    <col min="11522" max="11522" width="12.625" style="196" customWidth="1"/>
    <col min="11523" max="11523" width="10.625" style="196" customWidth="1"/>
    <col min="11524" max="11535" width="6.875" style="196" customWidth="1"/>
    <col min="11536" max="11536" width="7.125" style="196" customWidth="1"/>
    <col min="11537" max="11548" width="6.875" style="196" customWidth="1"/>
    <col min="11549" max="11550" width="7.125" style="196" customWidth="1"/>
    <col min="11551" max="11551" width="10.625" style="196" customWidth="1"/>
    <col min="11552" max="11777" width="8.875" style="196"/>
    <col min="11778" max="11778" width="12.625" style="196" customWidth="1"/>
    <col min="11779" max="11779" width="10.625" style="196" customWidth="1"/>
    <col min="11780" max="11791" width="6.875" style="196" customWidth="1"/>
    <col min="11792" max="11792" width="7.125" style="196" customWidth="1"/>
    <col min="11793" max="11804" width="6.875" style="196" customWidth="1"/>
    <col min="11805" max="11806" width="7.125" style="196" customWidth="1"/>
    <col min="11807" max="11807" width="10.625" style="196" customWidth="1"/>
    <col min="11808" max="12033" width="8.875" style="196"/>
    <col min="12034" max="12034" width="12.625" style="196" customWidth="1"/>
    <col min="12035" max="12035" width="10.625" style="196" customWidth="1"/>
    <col min="12036" max="12047" width="6.875" style="196" customWidth="1"/>
    <col min="12048" max="12048" width="7.125" style="196" customWidth="1"/>
    <col min="12049" max="12060" width="6.875" style="196" customWidth="1"/>
    <col min="12061" max="12062" width="7.125" style="196" customWidth="1"/>
    <col min="12063" max="12063" width="10.625" style="196" customWidth="1"/>
    <col min="12064" max="12289" width="8.875" style="196"/>
    <col min="12290" max="12290" width="12.625" style="196" customWidth="1"/>
    <col min="12291" max="12291" width="10.625" style="196" customWidth="1"/>
    <col min="12292" max="12303" width="6.875" style="196" customWidth="1"/>
    <col min="12304" max="12304" width="7.125" style="196" customWidth="1"/>
    <col min="12305" max="12316" width="6.875" style="196" customWidth="1"/>
    <col min="12317" max="12318" width="7.125" style="196" customWidth="1"/>
    <col min="12319" max="12319" width="10.625" style="196" customWidth="1"/>
    <col min="12320" max="12545" width="8.875" style="196"/>
    <col min="12546" max="12546" width="12.625" style="196" customWidth="1"/>
    <col min="12547" max="12547" width="10.625" style="196" customWidth="1"/>
    <col min="12548" max="12559" width="6.875" style="196" customWidth="1"/>
    <col min="12560" max="12560" width="7.125" style="196" customWidth="1"/>
    <col min="12561" max="12572" width="6.875" style="196" customWidth="1"/>
    <col min="12573" max="12574" width="7.125" style="196" customWidth="1"/>
    <col min="12575" max="12575" width="10.625" style="196" customWidth="1"/>
    <col min="12576" max="12801" width="8.875" style="196"/>
    <col min="12802" max="12802" width="12.625" style="196" customWidth="1"/>
    <col min="12803" max="12803" width="10.625" style="196" customWidth="1"/>
    <col min="12804" max="12815" width="6.875" style="196" customWidth="1"/>
    <col min="12816" max="12816" width="7.125" style="196" customWidth="1"/>
    <col min="12817" max="12828" width="6.875" style="196" customWidth="1"/>
    <col min="12829" max="12830" width="7.125" style="196" customWidth="1"/>
    <col min="12831" max="12831" width="10.625" style="196" customWidth="1"/>
    <col min="12832" max="13057" width="8.875" style="196"/>
    <col min="13058" max="13058" width="12.625" style="196" customWidth="1"/>
    <col min="13059" max="13059" width="10.625" style="196" customWidth="1"/>
    <col min="13060" max="13071" width="6.875" style="196" customWidth="1"/>
    <col min="13072" max="13072" width="7.125" style="196" customWidth="1"/>
    <col min="13073" max="13084" width="6.875" style="196" customWidth="1"/>
    <col min="13085" max="13086" width="7.125" style="196" customWidth="1"/>
    <col min="13087" max="13087" width="10.625" style="196" customWidth="1"/>
    <col min="13088" max="13313" width="8.875" style="196"/>
    <col min="13314" max="13314" width="12.625" style="196" customWidth="1"/>
    <col min="13315" max="13315" width="10.625" style="196" customWidth="1"/>
    <col min="13316" max="13327" width="6.875" style="196" customWidth="1"/>
    <col min="13328" max="13328" width="7.125" style="196" customWidth="1"/>
    <col min="13329" max="13340" width="6.875" style="196" customWidth="1"/>
    <col min="13341" max="13342" width="7.125" style="196" customWidth="1"/>
    <col min="13343" max="13343" width="10.625" style="196" customWidth="1"/>
    <col min="13344" max="13569" width="8.875" style="196"/>
    <col min="13570" max="13570" width="12.625" style="196" customWidth="1"/>
    <col min="13571" max="13571" width="10.625" style="196" customWidth="1"/>
    <col min="13572" max="13583" width="6.875" style="196" customWidth="1"/>
    <col min="13584" max="13584" width="7.125" style="196" customWidth="1"/>
    <col min="13585" max="13596" width="6.875" style="196" customWidth="1"/>
    <col min="13597" max="13598" width="7.125" style="196" customWidth="1"/>
    <col min="13599" max="13599" width="10.625" style="196" customWidth="1"/>
    <col min="13600" max="13825" width="8.875" style="196"/>
    <col min="13826" max="13826" width="12.625" style="196" customWidth="1"/>
    <col min="13827" max="13827" width="10.625" style="196" customWidth="1"/>
    <col min="13828" max="13839" width="6.875" style="196" customWidth="1"/>
    <col min="13840" max="13840" width="7.125" style="196" customWidth="1"/>
    <col min="13841" max="13852" width="6.875" style="196" customWidth="1"/>
    <col min="13853" max="13854" width="7.125" style="196" customWidth="1"/>
    <col min="13855" max="13855" width="10.625" style="196" customWidth="1"/>
    <col min="13856" max="14081" width="8.875" style="196"/>
    <col min="14082" max="14082" width="12.625" style="196" customWidth="1"/>
    <col min="14083" max="14083" width="10.625" style="196" customWidth="1"/>
    <col min="14084" max="14095" width="6.875" style="196" customWidth="1"/>
    <col min="14096" max="14096" width="7.125" style="196" customWidth="1"/>
    <col min="14097" max="14108" width="6.875" style="196" customWidth="1"/>
    <col min="14109" max="14110" width="7.125" style="196" customWidth="1"/>
    <col min="14111" max="14111" width="10.625" style="196" customWidth="1"/>
    <col min="14112" max="14337" width="8.875" style="196"/>
    <col min="14338" max="14338" width="12.625" style="196" customWidth="1"/>
    <col min="14339" max="14339" width="10.625" style="196" customWidth="1"/>
    <col min="14340" max="14351" width="6.875" style="196" customWidth="1"/>
    <col min="14352" max="14352" width="7.125" style="196" customWidth="1"/>
    <col min="14353" max="14364" width="6.875" style="196" customWidth="1"/>
    <col min="14365" max="14366" width="7.125" style="196" customWidth="1"/>
    <col min="14367" max="14367" width="10.625" style="196" customWidth="1"/>
    <col min="14368" max="14593" width="8.875" style="196"/>
    <col min="14594" max="14594" width="12.625" style="196" customWidth="1"/>
    <col min="14595" max="14595" width="10.625" style="196" customWidth="1"/>
    <col min="14596" max="14607" width="6.875" style="196" customWidth="1"/>
    <col min="14608" max="14608" width="7.125" style="196" customWidth="1"/>
    <col min="14609" max="14620" width="6.875" style="196" customWidth="1"/>
    <col min="14621" max="14622" width="7.125" style="196" customWidth="1"/>
    <col min="14623" max="14623" width="10.625" style="196" customWidth="1"/>
    <col min="14624" max="14849" width="8.875" style="196"/>
    <col min="14850" max="14850" width="12.625" style="196" customWidth="1"/>
    <col min="14851" max="14851" width="10.625" style="196" customWidth="1"/>
    <col min="14852" max="14863" width="6.875" style="196" customWidth="1"/>
    <col min="14864" max="14864" width="7.125" style="196" customWidth="1"/>
    <col min="14865" max="14876" width="6.875" style="196" customWidth="1"/>
    <col min="14877" max="14878" width="7.125" style="196" customWidth="1"/>
    <col min="14879" max="14879" width="10.625" style="196" customWidth="1"/>
    <col min="14880" max="15105" width="8.875" style="196"/>
    <col min="15106" max="15106" width="12.625" style="196" customWidth="1"/>
    <col min="15107" max="15107" width="10.625" style="196" customWidth="1"/>
    <col min="15108" max="15119" width="6.875" style="196" customWidth="1"/>
    <col min="15120" max="15120" width="7.125" style="196" customWidth="1"/>
    <col min="15121" max="15132" width="6.875" style="196" customWidth="1"/>
    <col min="15133" max="15134" width="7.125" style="196" customWidth="1"/>
    <col min="15135" max="15135" width="10.625" style="196" customWidth="1"/>
    <col min="15136" max="15361" width="8.875" style="196"/>
    <col min="15362" max="15362" width="12.625" style="196" customWidth="1"/>
    <col min="15363" max="15363" width="10.625" style="196" customWidth="1"/>
    <col min="15364" max="15375" width="6.875" style="196" customWidth="1"/>
    <col min="15376" max="15376" width="7.125" style="196" customWidth="1"/>
    <col min="15377" max="15388" width="6.875" style="196" customWidth="1"/>
    <col min="15389" max="15390" width="7.125" style="196" customWidth="1"/>
    <col min="15391" max="15391" width="10.625" style="196" customWidth="1"/>
    <col min="15392" max="15617" width="8.875" style="196"/>
    <col min="15618" max="15618" width="12.625" style="196" customWidth="1"/>
    <col min="15619" max="15619" width="10.625" style="196" customWidth="1"/>
    <col min="15620" max="15631" width="6.875" style="196" customWidth="1"/>
    <col min="15632" max="15632" width="7.125" style="196" customWidth="1"/>
    <col min="15633" max="15644" width="6.875" style="196" customWidth="1"/>
    <col min="15645" max="15646" width="7.125" style="196" customWidth="1"/>
    <col min="15647" max="15647" width="10.625" style="196" customWidth="1"/>
    <col min="15648" max="15873" width="8.875" style="196"/>
    <col min="15874" max="15874" width="12.625" style="196" customWidth="1"/>
    <col min="15875" max="15875" width="10.625" style="196" customWidth="1"/>
    <col min="15876" max="15887" width="6.875" style="196" customWidth="1"/>
    <col min="15888" max="15888" width="7.125" style="196" customWidth="1"/>
    <col min="15889" max="15900" width="6.875" style="196" customWidth="1"/>
    <col min="15901" max="15902" width="7.125" style="196" customWidth="1"/>
    <col min="15903" max="15903" width="10.625" style="196" customWidth="1"/>
    <col min="15904" max="16129" width="8.875" style="196"/>
    <col min="16130" max="16130" width="12.625" style="196" customWidth="1"/>
    <col min="16131" max="16131" width="10.625" style="196" customWidth="1"/>
    <col min="16132" max="16143" width="6.875" style="196" customWidth="1"/>
    <col min="16144" max="16144" width="7.125" style="196" customWidth="1"/>
    <col min="16145" max="16156" width="6.875" style="196" customWidth="1"/>
    <col min="16157" max="16158" width="7.125" style="196" customWidth="1"/>
    <col min="16159" max="16159" width="10.625" style="196" customWidth="1"/>
    <col min="16160" max="16384" width="8.875" style="196"/>
  </cols>
  <sheetData>
    <row r="1" spans="2:31" s="337" customFormat="1"/>
    <row r="2" spans="2:31" s="337" customFormat="1" ht="17.25">
      <c r="B2" s="181"/>
      <c r="C2" s="180" t="s">
        <v>170</v>
      </c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207"/>
    </row>
    <row r="3" spans="2:31" s="337" customFormat="1" ht="18" customHeight="1">
      <c r="B3" s="208"/>
      <c r="C3" s="208" t="s">
        <v>169</v>
      </c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  <c r="AE3" s="207"/>
    </row>
    <row r="4" spans="2:31" s="337" customFormat="1">
      <c r="B4" s="595" t="s">
        <v>168</v>
      </c>
      <c r="C4" s="598" t="s">
        <v>167</v>
      </c>
      <c r="D4" s="586" t="s">
        <v>166</v>
      </c>
      <c r="E4" s="587"/>
      <c r="F4" s="587"/>
      <c r="G4" s="587"/>
      <c r="H4" s="587"/>
      <c r="I4" s="587"/>
      <c r="J4" s="587"/>
      <c r="K4" s="587"/>
      <c r="L4" s="587"/>
      <c r="M4" s="587"/>
      <c r="N4" s="587"/>
      <c r="O4" s="587"/>
      <c r="P4" s="588"/>
      <c r="Q4" s="586" t="s">
        <v>166</v>
      </c>
      <c r="R4" s="587"/>
      <c r="S4" s="587"/>
      <c r="T4" s="587"/>
      <c r="U4" s="587"/>
      <c r="V4" s="587"/>
      <c r="W4" s="587"/>
      <c r="X4" s="587"/>
      <c r="Y4" s="587"/>
      <c r="Z4" s="587"/>
      <c r="AA4" s="587"/>
      <c r="AB4" s="587"/>
      <c r="AC4" s="588"/>
      <c r="AD4" s="600" t="s">
        <v>165</v>
      </c>
      <c r="AE4" s="584" t="s">
        <v>322</v>
      </c>
    </row>
    <row r="5" spans="2:31" s="337" customFormat="1">
      <c r="B5" s="596"/>
      <c r="C5" s="599"/>
      <c r="D5" s="586" t="s">
        <v>164</v>
      </c>
      <c r="E5" s="587"/>
      <c r="F5" s="587"/>
      <c r="G5" s="587"/>
      <c r="H5" s="587"/>
      <c r="I5" s="587"/>
      <c r="J5" s="587"/>
      <c r="K5" s="587"/>
      <c r="L5" s="587"/>
      <c r="M5" s="587"/>
      <c r="N5" s="587"/>
      <c r="O5" s="588"/>
      <c r="P5" s="589" t="s">
        <v>162</v>
      </c>
      <c r="Q5" s="586" t="s">
        <v>163</v>
      </c>
      <c r="R5" s="587"/>
      <c r="S5" s="587"/>
      <c r="T5" s="587"/>
      <c r="U5" s="587"/>
      <c r="V5" s="587"/>
      <c r="W5" s="587"/>
      <c r="X5" s="587"/>
      <c r="Y5" s="587"/>
      <c r="Z5" s="587"/>
      <c r="AA5" s="587"/>
      <c r="AB5" s="587"/>
      <c r="AC5" s="589" t="s">
        <v>162</v>
      </c>
      <c r="AD5" s="601"/>
      <c r="AE5" s="585"/>
    </row>
    <row r="6" spans="2:31" s="337" customFormat="1">
      <c r="B6" s="596"/>
      <c r="C6" s="599"/>
      <c r="D6" s="586" t="s">
        <v>161</v>
      </c>
      <c r="E6" s="587"/>
      <c r="F6" s="587"/>
      <c r="G6" s="587"/>
      <c r="H6" s="587"/>
      <c r="I6" s="588"/>
      <c r="J6" s="587" t="s">
        <v>159</v>
      </c>
      <c r="K6" s="587"/>
      <c r="L6" s="587"/>
      <c r="M6" s="587"/>
      <c r="N6" s="587"/>
      <c r="O6" s="587"/>
      <c r="P6" s="590"/>
      <c r="Q6" s="603" t="s">
        <v>160</v>
      </c>
      <c r="R6" s="603"/>
      <c r="S6" s="603"/>
      <c r="T6" s="603"/>
      <c r="U6" s="603"/>
      <c r="V6" s="603"/>
      <c r="W6" s="588" t="s">
        <v>159</v>
      </c>
      <c r="X6" s="603"/>
      <c r="Y6" s="603"/>
      <c r="Z6" s="603"/>
      <c r="AA6" s="603"/>
      <c r="AB6" s="586"/>
      <c r="AC6" s="590"/>
      <c r="AD6" s="601"/>
      <c r="AE6" s="585"/>
    </row>
    <row r="7" spans="2:31" s="337" customFormat="1">
      <c r="B7" s="596"/>
      <c r="C7" s="599"/>
      <c r="D7" s="602" t="s">
        <v>158</v>
      </c>
      <c r="E7" s="604"/>
      <c r="F7" s="591" t="s">
        <v>157</v>
      </c>
      <c r="G7" s="591"/>
      <c r="H7" s="591" t="s">
        <v>156</v>
      </c>
      <c r="I7" s="591"/>
      <c r="J7" s="592" t="s">
        <v>158</v>
      </c>
      <c r="K7" s="591"/>
      <c r="L7" s="591" t="s">
        <v>157</v>
      </c>
      <c r="M7" s="591"/>
      <c r="N7" s="591" t="s">
        <v>156</v>
      </c>
      <c r="O7" s="591"/>
      <c r="P7" s="590"/>
      <c r="Q7" s="591" t="s">
        <v>158</v>
      </c>
      <c r="R7" s="591"/>
      <c r="S7" s="591" t="s">
        <v>157</v>
      </c>
      <c r="T7" s="591"/>
      <c r="U7" s="591" t="s">
        <v>156</v>
      </c>
      <c r="V7" s="591"/>
      <c r="W7" s="592" t="s">
        <v>158</v>
      </c>
      <c r="X7" s="591"/>
      <c r="Y7" s="591" t="s">
        <v>157</v>
      </c>
      <c r="Z7" s="591"/>
      <c r="AA7" s="591" t="s">
        <v>156</v>
      </c>
      <c r="AB7" s="602"/>
      <c r="AC7" s="590"/>
      <c r="AD7" s="601"/>
      <c r="AE7" s="585"/>
    </row>
    <row r="8" spans="2:31" s="337" customFormat="1" ht="30" customHeight="1">
      <c r="B8" s="596"/>
      <c r="C8" s="599"/>
      <c r="D8" s="593" t="s">
        <v>155</v>
      </c>
      <c r="E8" s="593" t="s">
        <v>154</v>
      </c>
      <c r="F8" s="593" t="s">
        <v>155</v>
      </c>
      <c r="G8" s="593" t="s">
        <v>154</v>
      </c>
      <c r="H8" s="593" t="s">
        <v>155</v>
      </c>
      <c r="I8" s="593" t="s">
        <v>154</v>
      </c>
      <c r="J8" s="605" t="s">
        <v>155</v>
      </c>
      <c r="K8" s="593" t="s">
        <v>154</v>
      </c>
      <c r="L8" s="605" t="s">
        <v>155</v>
      </c>
      <c r="M8" s="593" t="s">
        <v>154</v>
      </c>
      <c r="N8" s="605" t="s">
        <v>155</v>
      </c>
      <c r="O8" s="593" t="s">
        <v>154</v>
      </c>
      <c r="P8" s="590"/>
      <c r="Q8" s="593" t="s">
        <v>155</v>
      </c>
      <c r="R8" s="593" t="s">
        <v>154</v>
      </c>
      <c r="S8" s="605" t="s">
        <v>155</v>
      </c>
      <c r="T8" s="593" t="s">
        <v>154</v>
      </c>
      <c r="U8" s="605" t="s">
        <v>155</v>
      </c>
      <c r="V8" s="593" t="s">
        <v>154</v>
      </c>
      <c r="W8" s="605" t="s">
        <v>155</v>
      </c>
      <c r="X8" s="593" t="s">
        <v>154</v>
      </c>
      <c r="Y8" s="605" t="s">
        <v>155</v>
      </c>
      <c r="Z8" s="593" t="s">
        <v>154</v>
      </c>
      <c r="AA8" s="605" t="s">
        <v>155</v>
      </c>
      <c r="AB8" s="607" t="s">
        <v>154</v>
      </c>
      <c r="AC8" s="590"/>
      <c r="AD8" s="601"/>
      <c r="AE8" s="585"/>
    </row>
    <row r="9" spans="2:31" s="337" customFormat="1">
      <c r="B9" s="596"/>
      <c r="C9" s="206" t="s">
        <v>153</v>
      </c>
      <c r="D9" s="594"/>
      <c r="E9" s="594"/>
      <c r="F9" s="594"/>
      <c r="G9" s="594"/>
      <c r="H9" s="594"/>
      <c r="I9" s="594"/>
      <c r="J9" s="606"/>
      <c r="K9" s="594"/>
      <c r="L9" s="606"/>
      <c r="M9" s="594"/>
      <c r="N9" s="606"/>
      <c r="O9" s="594"/>
      <c r="P9" s="161" t="s">
        <v>321</v>
      </c>
      <c r="Q9" s="594"/>
      <c r="R9" s="594"/>
      <c r="S9" s="606"/>
      <c r="T9" s="594"/>
      <c r="U9" s="606"/>
      <c r="V9" s="594"/>
      <c r="W9" s="606"/>
      <c r="X9" s="594"/>
      <c r="Y9" s="606"/>
      <c r="Z9" s="594"/>
      <c r="AA9" s="606"/>
      <c r="AB9" s="594"/>
      <c r="AC9" s="160" t="s">
        <v>321</v>
      </c>
      <c r="AD9" s="179" t="s">
        <v>153</v>
      </c>
      <c r="AE9" s="161" t="s">
        <v>105</v>
      </c>
    </row>
    <row r="10" spans="2:31" s="337" customFormat="1">
      <c r="B10" s="597"/>
      <c r="C10" s="178" t="s">
        <v>312</v>
      </c>
      <c r="D10" s="176" t="s">
        <v>171</v>
      </c>
      <c r="E10" s="177" t="s">
        <v>171</v>
      </c>
      <c r="F10" s="176" t="s">
        <v>171</v>
      </c>
      <c r="G10" s="177" t="s">
        <v>171</v>
      </c>
      <c r="H10" s="176" t="s">
        <v>171</v>
      </c>
      <c r="I10" s="176" t="s">
        <v>171</v>
      </c>
      <c r="J10" s="177" t="s">
        <v>171</v>
      </c>
      <c r="K10" s="176" t="s">
        <v>171</v>
      </c>
      <c r="L10" s="177" t="s">
        <v>171</v>
      </c>
      <c r="M10" s="176" t="s">
        <v>171</v>
      </c>
      <c r="N10" s="177" t="s">
        <v>171</v>
      </c>
      <c r="O10" s="176" t="s">
        <v>171</v>
      </c>
      <c r="P10" s="313" t="s">
        <v>320</v>
      </c>
      <c r="Q10" s="176" t="s">
        <v>171</v>
      </c>
      <c r="R10" s="176" t="s">
        <v>171</v>
      </c>
      <c r="S10" s="177" t="s">
        <v>171</v>
      </c>
      <c r="T10" s="176" t="s">
        <v>171</v>
      </c>
      <c r="U10" s="177" t="s">
        <v>171</v>
      </c>
      <c r="V10" s="176" t="s">
        <v>171</v>
      </c>
      <c r="W10" s="177" t="s">
        <v>171</v>
      </c>
      <c r="X10" s="176" t="s">
        <v>171</v>
      </c>
      <c r="Y10" s="177" t="s">
        <v>171</v>
      </c>
      <c r="Z10" s="176" t="s">
        <v>171</v>
      </c>
      <c r="AA10" s="177" t="s">
        <v>171</v>
      </c>
      <c r="AB10" s="176" t="s">
        <v>171</v>
      </c>
      <c r="AC10" s="174" t="s">
        <v>319</v>
      </c>
      <c r="AD10" s="175" t="s">
        <v>172</v>
      </c>
      <c r="AE10" s="174" t="s">
        <v>313</v>
      </c>
    </row>
    <row r="11" spans="2:31" ht="14.1" customHeight="1">
      <c r="B11" s="205" t="s">
        <v>152</v>
      </c>
      <c r="C11" s="173">
        <f>SUM(C12:C14)</f>
        <v>215194</v>
      </c>
      <c r="D11" s="170">
        <f t="shared" ref="D11:AC11" si="0">SUM(D12:D14)</f>
        <v>9915</v>
      </c>
      <c r="E11" s="172">
        <f t="shared" si="0"/>
        <v>12447</v>
      </c>
      <c r="F11" s="170">
        <f t="shared" si="0"/>
        <v>0</v>
      </c>
      <c r="G11" s="172">
        <f t="shared" si="0"/>
        <v>496</v>
      </c>
      <c r="H11" s="170">
        <f t="shared" si="0"/>
        <v>6</v>
      </c>
      <c r="I11" s="172">
        <f t="shared" si="0"/>
        <v>687</v>
      </c>
      <c r="J11" s="169">
        <f t="shared" si="0"/>
        <v>7085</v>
      </c>
      <c r="K11" s="172">
        <f t="shared" si="0"/>
        <v>11557</v>
      </c>
      <c r="L11" s="169">
        <f t="shared" si="0"/>
        <v>0</v>
      </c>
      <c r="M11" s="172">
        <f t="shared" si="0"/>
        <v>19</v>
      </c>
      <c r="N11" s="169">
        <f t="shared" si="0"/>
        <v>0</v>
      </c>
      <c r="O11" s="172">
        <f t="shared" si="0"/>
        <v>60</v>
      </c>
      <c r="P11" s="172">
        <f t="shared" si="0"/>
        <v>42272</v>
      </c>
      <c r="Q11" s="169">
        <f t="shared" si="0"/>
        <v>598</v>
      </c>
      <c r="R11" s="172">
        <f t="shared" si="0"/>
        <v>1516</v>
      </c>
      <c r="S11" s="169">
        <f t="shared" si="0"/>
        <v>0</v>
      </c>
      <c r="T11" s="172">
        <f t="shared" si="0"/>
        <v>0</v>
      </c>
      <c r="U11" s="169">
        <f t="shared" si="0"/>
        <v>25</v>
      </c>
      <c r="V11" s="172">
        <f t="shared" si="0"/>
        <v>2</v>
      </c>
      <c r="W11" s="169">
        <f t="shared" si="0"/>
        <v>224</v>
      </c>
      <c r="X11" s="172">
        <f t="shared" si="0"/>
        <v>228</v>
      </c>
      <c r="Y11" s="338">
        <f t="shared" si="0"/>
        <v>0</v>
      </c>
      <c r="Z11" s="172">
        <f t="shared" si="0"/>
        <v>0</v>
      </c>
      <c r="AA11" s="169">
        <f t="shared" si="0"/>
        <v>0</v>
      </c>
      <c r="AB11" s="172">
        <f t="shared" si="0"/>
        <v>0</v>
      </c>
      <c r="AC11" s="167">
        <f t="shared" si="0"/>
        <v>2593</v>
      </c>
      <c r="AD11" s="167">
        <f>SUM(AD12:AD14)</f>
        <v>44865</v>
      </c>
      <c r="AE11" s="414">
        <f>IF(AD11=0,0,AD11/C11)</f>
        <v>0.2084862960863221</v>
      </c>
    </row>
    <row r="12" spans="2:31" ht="14.1" customHeight="1">
      <c r="B12" s="204" t="s">
        <v>314</v>
      </c>
      <c r="C12" s="171">
        <f>SUM(C16:C38)</f>
        <v>162971</v>
      </c>
      <c r="D12" s="170">
        <f t="shared" ref="D12:AC12" si="1">SUM(D16:D38)</f>
        <v>7870</v>
      </c>
      <c r="E12" s="168">
        <f t="shared" si="1"/>
        <v>8302</v>
      </c>
      <c r="F12" s="170">
        <f t="shared" si="1"/>
        <v>0</v>
      </c>
      <c r="G12" s="168">
        <f t="shared" si="1"/>
        <v>496</v>
      </c>
      <c r="H12" s="170">
        <f t="shared" si="1"/>
        <v>2</v>
      </c>
      <c r="I12" s="168">
        <f t="shared" si="1"/>
        <v>409</v>
      </c>
      <c r="J12" s="169">
        <f t="shared" si="1"/>
        <v>5873</v>
      </c>
      <c r="K12" s="168">
        <f t="shared" si="1"/>
        <v>7921</v>
      </c>
      <c r="L12" s="169">
        <f t="shared" si="1"/>
        <v>0</v>
      </c>
      <c r="M12" s="168">
        <f t="shared" si="1"/>
        <v>19</v>
      </c>
      <c r="N12" s="169">
        <f t="shared" si="1"/>
        <v>0</v>
      </c>
      <c r="O12" s="168">
        <f t="shared" si="1"/>
        <v>18</v>
      </c>
      <c r="P12" s="168">
        <f t="shared" si="1"/>
        <v>30910</v>
      </c>
      <c r="Q12" s="169">
        <f t="shared" si="1"/>
        <v>404</v>
      </c>
      <c r="R12" s="168">
        <f t="shared" si="1"/>
        <v>1268</v>
      </c>
      <c r="S12" s="169">
        <f t="shared" si="1"/>
        <v>0</v>
      </c>
      <c r="T12" s="168">
        <f t="shared" si="1"/>
        <v>0</v>
      </c>
      <c r="U12" s="169">
        <f t="shared" si="1"/>
        <v>0</v>
      </c>
      <c r="V12" s="168">
        <f t="shared" si="1"/>
        <v>2</v>
      </c>
      <c r="W12" s="169">
        <f t="shared" si="1"/>
        <v>168</v>
      </c>
      <c r="X12" s="168">
        <f t="shared" si="1"/>
        <v>120</v>
      </c>
      <c r="Y12" s="167">
        <f t="shared" si="1"/>
        <v>0</v>
      </c>
      <c r="Z12" s="168">
        <f t="shared" si="1"/>
        <v>0</v>
      </c>
      <c r="AA12" s="169">
        <f t="shared" si="1"/>
        <v>0</v>
      </c>
      <c r="AB12" s="168">
        <f t="shared" si="1"/>
        <v>0</v>
      </c>
      <c r="AC12" s="167">
        <f t="shared" si="1"/>
        <v>1962</v>
      </c>
      <c r="AD12" s="167">
        <f>SUM(AD16:AD38)</f>
        <v>32872</v>
      </c>
      <c r="AE12" s="414">
        <f>IF(AD12=0,0,AD12/C12)</f>
        <v>0.20170459775052002</v>
      </c>
    </row>
    <row r="13" spans="2:31" ht="14.1" customHeight="1">
      <c r="B13" s="204" t="s">
        <v>315</v>
      </c>
      <c r="C13" s="168">
        <f>SUM(C39:C64)</f>
        <v>51175</v>
      </c>
      <c r="D13" s="170">
        <f t="shared" ref="D13:AC13" si="2">SUM(D39:D64)</f>
        <v>2023</v>
      </c>
      <c r="E13" s="168">
        <f t="shared" si="2"/>
        <v>4060</v>
      </c>
      <c r="F13" s="170">
        <f t="shared" si="2"/>
        <v>0</v>
      </c>
      <c r="G13" s="168">
        <f t="shared" si="2"/>
        <v>0</v>
      </c>
      <c r="H13" s="170">
        <f t="shared" si="2"/>
        <v>4</v>
      </c>
      <c r="I13" s="168">
        <f t="shared" si="2"/>
        <v>278</v>
      </c>
      <c r="J13" s="169">
        <f t="shared" si="2"/>
        <v>1195</v>
      </c>
      <c r="K13" s="168">
        <f t="shared" si="2"/>
        <v>3573</v>
      </c>
      <c r="L13" s="169">
        <f t="shared" si="2"/>
        <v>0</v>
      </c>
      <c r="M13" s="168">
        <f t="shared" si="2"/>
        <v>0</v>
      </c>
      <c r="N13" s="169">
        <f t="shared" si="2"/>
        <v>0</v>
      </c>
      <c r="O13" s="168">
        <f t="shared" si="2"/>
        <v>42</v>
      </c>
      <c r="P13" s="168">
        <f t="shared" si="2"/>
        <v>11175</v>
      </c>
      <c r="Q13" s="169">
        <f t="shared" si="2"/>
        <v>173</v>
      </c>
      <c r="R13" s="168">
        <f t="shared" si="2"/>
        <v>223</v>
      </c>
      <c r="S13" s="169">
        <f t="shared" si="2"/>
        <v>0</v>
      </c>
      <c r="T13" s="168">
        <f t="shared" si="2"/>
        <v>0</v>
      </c>
      <c r="U13" s="169">
        <f t="shared" si="2"/>
        <v>25</v>
      </c>
      <c r="V13" s="168">
        <f t="shared" si="2"/>
        <v>0</v>
      </c>
      <c r="W13" s="169">
        <f t="shared" si="2"/>
        <v>51</v>
      </c>
      <c r="X13" s="168">
        <f t="shared" si="2"/>
        <v>93</v>
      </c>
      <c r="Y13" s="167">
        <f t="shared" si="2"/>
        <v>0</v>
      </c>
      <c r="Z13" s="168">
        <f t="shared" si="2"/>
        <v>0</v>
      </c>
      <c r="AA13" s="169">
        <f t="shared" si="2"/>
        <v>0</v>
      </c>
      <c r="AB13" s="168">
        <f t="shared" si="2"/>
        <v>0</v>
      </c>
      <c r="AC13" s="167">
        <f t="shared" si="2"/>
        <v>565</v>
      </c>
      <c r="AD13" s="167">
        <f>SUM(AD39:AD64)</f>
        <v>11740</v>
      </c>
      <c r="AE13" s="414">
        <f>IF(AD13=0,0,AD13/C13)</f>
        <v>0.22940889106008794</v>
      </c>
    </row>
    <row r="14" spans="2:31" ht="14.1" customHeight="1">
      <c r="B14" s="204" t="s">
        <v>316</v>
      </c>
      <c r="C14" s="168">
        <f>SUM(C65:C77)</f>
        <v>1048</v>
      </c>
      <c r="D14" s="170">
        <f t="shared" ref="D14:AC14" si="3">SUM(D65:D77)</f>
        <v>22</v>
      </c>
      <c r="E14" s="168">
        <f t="shared" si="3"/>
        <v>85</v>
      </c>
      <c r="F14" s="170">
        <f t="shared" si="3"/>
        <v>0</v>
      </c>
      <c r="G14" s="168">
        <f t="shared" si="3"/>
        <v>0</v>
      </c>
      <c r="H14" s="170">
        <f t="shared" si="3"/>
        <v>0</v>
      </c>
      <c r="I14" s="168">
        <f t="shared" si="3"/>
        <v>0</v>
      </c>
      <c r="J14" s="169">
        <f t="shared" si="3"/>
        <v>17</v>
      </c>
      <c r="K14" s="168">
        <f t="shared" si="3"/>
        <v>63</v>
      </c>
      <c r="L14" s="169">
        <f t="shared" si="3"/>
        <v>0</v>
      </c>
      <c r="M14" s="168">
        <f t="shared" si="3"/>
        <v>0</v>
      </c>
      <c r="N14" s="169">
        <f t="shared" si="3"/>
        <v>0</v>
      </c>
      <c r="O14" s="168">
        <f t="shared" si="3"/>
        <v>0</v>
      </c>
      <c r="P14" s="168">
        <f t="shared" si="3"/>
        <v>187</v>
      </c>
      <c r="Q14" s="169">
        <f t="shared" si="3"/>
        <v>21</v>
      </c>
      <c r="R14" s="168">
        <f t="shared" si="3"/>
        <v>25</v>
      </c>
      <c r="S14" s="169">
        <f t="shared" si="3"/>
        <v>0</v>
      </c>
      <c r="T14" s="168">
        <f t="shared" si="3"/>
        <v>0</v>
      </c>
      <c r="U14" s="169">
        <f t="shared" si="3"/>
        <v>0</v>
      </c>
      <c r="V14" s="168">
        <f t="shared" si="3"/>
        <v>0</v>
      </c>
      <c r="W14" s="169">
        <f t="shared" si="3"/>
        <v>5</v>
      </c>
      <c r="X14" s="168">
        <f t="shared" si="3"/>
        <v>15</v>
      </c>
      <c r="Y14" s="167">
        <f t="shared" si="3"/>
        <v>0</v>
      </c>
      <c r="Z14" s="168">
        <f t="shared" si="3"/>
        <v>0</v>
      </c>
      <c r="AA14" s="169">
        <f t="shared" si="3"/>
        <v>0</v>
      </c>
      <c r="AB14" s="168">
        <f t="shared" si="3"/>
        <v>0</v>
      </c>
      <c r="AC14" s="167">
        <f t="shared" si="3"/>
        <v>66</v>
      </c>
      <c r="AD14" s="167">
        <f>SUM(AD65:AD77)</f>
        <v>253</v>
      </c>
      <c r="AE14" s="414">
        <f>IF(AD14=0,0,AD14/C14)</f>
        <v>0.24141221374045801</v>
      </c>
    </row>
    <row r="15" spans="2:31" ht="14.1" customHeight="1">
      <c r="B15" s="203"/>
      <c r="C15" s="163"/>
      <c r="D15" s="166"/>
      <c r="E15" s="163"/>
      <c r="F15" s="166"/>
      <c r="G15" s="163"/>
      <c r="H15" s="166"/>
      <c r="I15" s="163"/>
      <c r="J15" s="164"/>
      <c r="K15" s="163"/>
      <c r="L15" s="164"/>
      <c r="M15" s="163"/>
      <c r="N15" s="164"/>
      <c r="O15" s="163"/>
      <c r="P15" s="163"/>
      <c r="Q15" s="164"/>
      <c r="R15" s="163"/>
      <c r="S15" s="164"/>
      <c r="T15" s="163"/>
      <c r="U15" s="164"/>
      <c r="V15" s="163"/>
      <c r="W15" s="164"/>
      <c r="X15" s="163"/>
      <c r="Y15" s="165"/>
      <c r="Z15" s="163"/>
      <c r="AA15" s="164"/>
      <c r="AB15" s="163"/>
      <c r="AC15" s="160"/>
      <c r="AD15" s="160"/>
      <c r="AE15" s="198"/>
    </row>
    <row r="16" spans="2:31" ht="14.1" customHeight="1">
      <c r="B16" s="199" t="s">
        <v>151</v>
      </c>
      <c r="C16" s="461">
        <v>262</v>
      </c>
      <c r="D16" s="462">
        <v>0</v>
      </c>
      <c r="E16" s="463">
        <v>22</v>
      </c>
      <c r="F16" s="462"/>
      <c r="G16" s="463"/>
      <c r="H16" s="462"/>
      <c r="I16" s="463"/>
      <c r="J16" s="464">
        <v>0</v>
      </c>
      <c r="K16" s="463">
        <v>24</v>
      </c>
      <c r="L16" s="463"/>
      <c r="M16" s="463"/>
      <c r="N16" s="463"/>
      <c r="O16" s="464"/>
      <c r="P16" s="463">
        <f t="shared" ref="P16:P77" si="4">SUM(D16:O16)</f>
        <v>46</v>
      </c>
      <c r="Q16" s="464"/>
      <c r="R16" s="463"/>
      <c r="S16" s="464"/>
      <c r="T16" s="463"/>
      <c r="U16" s="464"/>
      <c r="V16" s="463"/>
      <c r="W16" s="463"/>
      <c r="X16" s="463"/>
      <c r="Y16" s="461"/>
      <c r="Z16" s="463"/>
      <c r="AA16" s="464"/>
      <c r="AB16" s="463"/>
      <c r="AC16" s="461">
        <f t="shared" ref="AC16:AC77" si="5">SUM(Q16:AB16)</f>
        <v>0</v>
      </c>
      <c r="AD16" s="415">
        <f t="shared" ref="AD16:AD77" si="6">P16+AC16</f>
        <v>46</v>
      </c>
      <c r="AE16" s="416">
        <f t="shared" ref="AE16:AE77" si="7">IF(C16=0,0,AD16/C16)</f>
        <v>0.17557251908396945</v>
      </c>
    </row>
    <row r="17" spans="2:31" ht="14.1" customHeight="1">
      <c r="B17" s="199" t="s">
        <v>150</v>
      </c>
      <c r="C17" s="461">
        <v>1085</v>
      </c>
      <c r="D17" s="462">
        <v>97</v>
      </c>
      <c r="E17" s="463"/>
      <c r="F17" s="462"/>
      <c r="G17" s="463"/>
      <c r="H17" s="462"/>
      <c r="I17" s="463"/>
      <c r="J17" s="464">
        <v>86</v>
      </c>
      <c r="K17" s="463"/>
      <c r="L17" s="463"/>
      <c r="M17" s="463"/>
      <c r="N17" s="463"/>
      <c r="O17" s="464"/>
      <c r="P17" s="463">
        <f t="shared" si="4"/>
        <v>183</v>
      </c>
      <c r="Q17" s="464"/>
      <c r="R17" s="463"/>
      <c r="S17" s="464"/>
      <c r="T17" s="463"/>
      <c r="U17" s="464"/>
      <c r="V17" s="463"/>
      <c r="W17" s="463"/>
      <c r="X17" s="463"/>
      <c r="Y17" s="461"/>
      <c r="Z17" s="463"/>
      <c r="AA17" s="464"/>
      <c r="AB17" s="463"/>
      <c r="AC17" s="461">
        <f t="shared" si="5"/>
        <v>0</v>
      </c>
      <c r="AD17" s="381">
        <f t="shared" si="6"/>
        <v>183</v>
      </c>
      <c r="AE17" s="417">
        <f t="shared" si="7"/>
        <v>0.16866359447004609</v>
      </c>
    </row>
    <row r="18" spans="2:31" ht="14.1" customHeight="1">
      <c r="B18" s="199" t="s">
        <v>149</v>
      </c>
      <c r="C18" s="461">
        <v>4576</v>
      </c>
      <c r="D18" s="462">
        <v>0</v>
      </c>
      <c r="E18" s="463">
        <v>204</v>
      </c>
      <c r="F18" s="462">
        <v>0</v>
      </c>
      <c r="G18" s="463">
        <v>496</v>
      </c>
      <c r="H18" s="462">
        <v>0</v>
      </c>
      <c r="I18" s="463">
        <v>404</v>
      </c>
      <c r="J18" s="464">
        <v>0</v>
      </c>
      <c r="K18" s="463">
        <v>175</v>
      </c>
      <c r="L18" s="463">
        <v>0</v>
      </c>
      <c r="M18" s="463">
        <v>19</v>
      </c>
      <c r="N18" s="463">
        <v>0</v>
      </c>
      <c r="O18" s="464">
        <v>17</v>
      </c>
      <c r="P18" s="463">
        <f t="shared" si="4"/>
        <v>1315</v>
      </c>
      <c r="Q18" s="464">
        <v>0</v>
      </c>
      <c r="R18" s="463">
        <v>0</v>
      </c>
      <c r="S18" s="464">
        <v>0</v>
      </c>
      <c r="T18" s="463">
        <v>0</v>
      </c>
      <c r="U18" s="464">
        <v>0</v>
      </c>
      <c r="V18" s="463">
        <v>0</v>
      </c>
      <c r="W18" s="463">
        <v>0</v>
      </c>
      <c r="X18" s="463">
        <v>0</v>
      </c>
      <c r="Y18" s="461">
        <v>0</v>
      </c>
      <c r="Z18" s="463">
        <v>0</v>
      </c>
      <c r="AA18" s="464">
        <v>0</v>
      </c>
      <c r="AB18" s="463">
        <v>0</v>
      </c>
      <c r="AC18" s="461">
        <f t="shared" si="5"/>
        <v>0</v>
      </c>
      <c r="AD18" s="381">
        <f t="shared" si="6"/>
        <v>1315</v>
      </c>
      <c r="AE18" s="417">
        <f t="shared" si="7"/>
        <v>0.28736888111888109</v>
      </c>
    </row>
    <row r="19" spans="2:31" ht="14.1" customHeight="1">
      <c r="B19" s="199" t="s">
        <v>148</v>
      </c>
      <c r="C19" s="461">
        <v>8362</v>
      </c>
      <c r="D19" s="462">
        <v>425</v>
      </c>
      <c r="E19" s="463"/>
      <c r="F19" s="462"/>
      <c r="G19" s="463"/>
      <c r="H19" s="462"/>
      <c r="I19" s="463"/>
      <c r="J19" s="464">
        <v>268</v>
      </c>
      <c r="K19" s="463"/>
      <c r="L19" s="463"/>
      <c r="M19" s="463"/>
      <c r="N19" s="463"/>
      <c r="O19" s="464"/>
      <c r="P19" s="463">
        <f t="shared" si="4"/>
        <v>693</v>
      </c>
      <c r="Q19" s="464">
        <v>20</v>
      </c>
      <c r="R19" s="463"/>
      <c r="S19" s="464"/>
      <c r="T19" s="463"/>
      <c r="U19" s="464"/>
      <c r="V19" s="463"/>
      <c r="W19" s="464">
        <v>5</v>
      </c>
      <c r="X19" s="463"/>
      <c r="Y19" s="461"/>
      <c r="Z19" s="463"/>
      <c r="AA19" s="464"/>
      <c r="AB19" s="463"/>
      <c r="AC19" s="461">
        <f t="shared" si="5"/>
        <v>25</v>
      </c>
      <c r="AD19" s="381">
        <f t="shared" si="6"/>
        <v>718</v>
      </c>
      <c r="AE19" s="418">
        <f t="shared" si="7"/>
        <v>8.5864625687634533E-2</v>
      </c>
    </row>
    <row r="20" spans="2:31" ht="14.1" customHeight="1">
      <c r="B20" s="200" t="s">
        <v>147</v>
      </c>
      <c r="C20" s="465">
        <v>1850</v>
      </c>
      <c r="D20" s="462">
        <v>157</v>
      </c>
      <c r="E20" s="463">
        <v>65</v>
      </c>
      <c r="F20" s="466"/>
      <c r="G20" s="465"/>
      <c r="H20" s="466"/>
      <c r="I20" s="465"/>
      <c r="J20" s="467">
        <v>101</v>
      </c>
      <c r="K20" s="465">
        <v>46</v>
      </c>
      <c r="L20" s="465"/>
      <c r="M20" s="465"/>
      <c r="N20" s="465"/>
      <c r="O20" s="464"/>
      <c r="P20" s="463">
        <f t="shared" si="4"/>
        <v>369</v>
      </c>
      <c r="Q20" s="464"/>
      <c r="R20" s="463"/>
      <c r="S20" s="464"/>
      <c r="T20" s="463"/>
      <c r="U20" s="464"/>
      <c r="V20" s="463"/>
      <c r="W20" s="464"/>
      <c r="X20" s="463"/>
      <c r="Y20" s="461"/>
      <c r="Z20" s="463"/>
      <c r="AA20" s="464"/>
      <c r="AB20" s="463"/>
      <c r="AC20" s="468">
        <f t="shared" si="5"/>
        <v>0</v>
      </c>
      <c r="AD20" s="385">
        <f t="shared" si="6"/>
        <v>369</v>
      </c>
      <c r="AE20" s="419">
        <f t="shared" si="7"/>
        <v>0.19945945945945945</v>
      </c>
    </row>
    <row r="21" spans="2:31" ht="14.1" customHeight="1">
      <c r="B21" s="202" t="s">
        <v>146</v>
      </c>
      <c r="C21" s="469">
        <v>5155</v>
      </c>
      <c r="D21" s="470">
        <v>263</v>
      </c>
      <c r="E21" s="471">
        <v>227</v>
      </c>
      <c r="F21" s="470"/>
      <c r="G21" s="471"/>
      <c r="H21" s="470"/>
      <c r="I21" s="471"/>
      <c r="J21" s="472">
        <v>219</v>
      </c>
      <c r="K21" s="471">
        <v>277</v>
      </c>
      <c r="L21" s="470"/>
      <c r="M21" s="470"/>
      <c r="N21" s="470"/>
      <c r="O21" s="470"/>
      <c r="P21" s="471">
        <f t="shared" si="4"/>
        <v>986</v>
      </c>
      <c r="Q21" s="472">
        <v>53</v>
      </c>
      <c r="R21" s="471">
        <v>61</v>
      </c>
      <c r="S21" s="472"/>
      <c r="T21" s="471"/>
      <c r="U21" s="472"/>
      <c r="V21" s="471"/>
      <c r="W21" s="472">
        <v>25</v>
      </c>
      <c r="X21" s="471">
        <v>43</v>
      </c>
      <c r="Y21" s="469"/>
      <c r="Z21" s="471"/>
      <c r="AA21" s="472"/>
      <c r="AB21" s="471"/>
      <c r="AC21" s="469">
        <f t="shared" si="5"/>
        <v>182</v>
      </c>
      <c r="AD21" s="382">
        <f t="shared" si="6"/>
        <v>1168</v>
      </c>
      <c r="AE21" s="420">
        <f t="shared" si="7"/>
        <v>0.22657613967022308</v>
      </c>
    </row>
    <row r="22" spans="2:31" ht="14.1" customHeight="1">
      <c r="B22" s="199" t="s">
        <v>145</v>
      </c>
      <c r="C22" s="461">
        <v>5507</v>
      </c>
      <c r="D22" s="462">
        <v>23</v>
      </c>
      <c r="E22" s="463">
        <v>695</v>
      </c>
      <c r="F22" s="462"/>
      <c r="G22" s="463"/>
      <c r="H22" s="462"/>
      <c r="I22" s="463"/>
      <c r="J22" s="464">
        <v>28</v>
      </c>
      <c r="K22" s="463">
        <v>582</v>
      </c>
      <c r="L22" s="462"/>
      <c r="M22" s="462"/>
      <c r="N22" s="462"/>
      <c r="O22" s="462"/>
      <c r="P22" s="463">
        <f t="shared" si="4"/>
        <v>1328</v>
      </c>
      <c r="Q22" s="464">
        <v>0</v>
      </c>
      <c r="R22" s="463">
        <v>74</v>
      </c>
      <c r="S22" s="464"/>
      <c r="T22" s="463"/>
      <c r="U22" s="464"/>
      <c r="V22" s="463"/>
      <c r="W22" s="464">
        <v>0</v>
      </c>
      <c r="X22" s="463">
        <v>46</v>
      </c>
      <c r="Y22" s="461"/>
      <c r="Z22" s="463"/>
      <c r="AA22" s="464"/>
      <c r="AB22" s="463"/>
      <c r="AC22" s="461">
        <f t="shared" si="5"/>
        <v>120</v>
      </c>
      <c r="AD22" s="381">
        <f t="shared" si="6"/>
        <v>1448</v>
      </c>
      <c r="AE22" s="417">
        <f t="shared" si="7"/>
        <v>0.26293807880878883</v>
      </c>
    </row>
    <row r="23" spans="2:31" ht="14.1" customHeight="1">
      <c r="B23" s="199" t="s">
        <v>144</v>
      </c>
      <c r="C23" s="461">
        <v>6863</v>
      </c>
      <c r="D23" s="462">
        <v>138</v>
      </c>
      <c r="E23" s="463">
        <v>669</v>
      </c>
      <c r="F23" s="462"/>
      <c r="G23" s="463"/>
      <c r="H23" s="462"/>
      <c r="I23" s="463"/>
      <c r="J23" s="464">
        <v>50</v>
      </c>
      <c r="K23" s="463">
        <v>688</v>
      </c>
      <c r="L23" s="463"/>
      <c r="M23" s="463"/>
      <c r="N23" s="463"/>
      <c r="O23" s="464"/>
      <c r="P23" s="463">
        <f t="shared" si="4"/>
        <v>1545</v>
      </c>
      <c r="Q23" s="463"/>
      <c r="R23" s="463"/>
      <c r="S23" s="464"/>
      <c r="T23" s="463"/>
      <c r="U23" s="464"/>
      <c r="V23" s="463"/>
      <c r="W23" s="463"/>
      <c r="X23" s="463"/>
      <c r="Y23" s="461"/>
      <c r="Z23" s="463"/>
      <c r="AA23" s="464"/>
      <c r="AB23" s="463"/>
      <c r="AC23" s="461">
        <f t="shared" si="5"/>
        <v>0</v>
      </c>
      <c r="AD23" s="381">
        <f t="shared" si="6"/>
        <v>1545</v>
      </c>
      <c r="AE23" s="418">
        <f t="shared" si="7"/>
        <v>0.22512020982077807</v>
      </c>
    </row>
    <row r="24" spans="2:31" ht="14.1" customHeight="1">
      <c r="B24" s="199" t="s">
        <v>143</v>
      </c>
      <c r="C24" s="461">
        <v>3890</v>
      </c>
      <c r="D24" s="462">
        <v>227</v>
      </c>
      <c r="E24" s="463">
        <v>139</v>
      </c>
      <c r="F24" s="462"/>
      <c r="G24" s="463"/>
      <c r="H24" s="462"/>
      <c r="I24" s="463"/>
      <c r="J24" s="464">
        <v>184</v>
      </c>
      <c r="K24" s="463">
        <v>195</v>
      </c>
      <c r="L24" s="463"/>
      <c r="M24" s="463"/>
      <c r="N24" s="463"/>
      <c r="O24" s="464"/>
      <c r="P24" s="463">
        <f t="shared" si="4"/>
        <v>745</v>
      </c>
      <c r="Q24" s="463"/>
      <c r="R24" s="463"/>
      <c r="S24" s="464"/>
      <c r="T24" s="463"/>
      <c r="U24" s="464"/>
      <c r="V24" s="463"/>
      <c r="W24" s="463"/>
      <c r="X24" s="463"/>
      <c r="Y24" s="461"/>
      <c r="Z24" s="463"/>
      <c r="AA24" s="464"/>
      <c r="AB24" s="463"/>
      <c r="AC24" s="461">
        <f t="shared" si="5"/>
        <v>0</v>
      </c>
      <c r="AD24" s="381">
        <f t="shared" si="6"/>
        <v>745</v>
      </c>
      <c r="AE24" s="417">
        <f t="shared" si="7"/>
        <v>0.19151670951156813</v>
      </c>
    </row>
    <row r="25" spans="2:31" ht="14.1" customHeight="1">
      <c r="B25" s="200" t="s">
        <v>142</v>
      </c>
      <c r="C25" s="465">
        <v>2355</v>
      </c>
      <c r="D25" s="466">
        <v>81</v>
      </c>
      <c r="E25" s="465">
        <v>181</v>
      </c>
      <c r="F25" s="466"/>
      <c r="G25" s="465"/>
      <c r="H25" s="466"/>
      <c r="I25" s="465"/>
      <c r="J25" s="467">
        <v>32</v>
      </c>
      <c r="K25" s="465">
        <v>176</v>
      </c>
      <c r="L25" s="465"/>
      <c r="M25" s="465"/>
      <c r="N25" s="465"/>
      <c r="O25" s="467"/>
      <c r="P25" s="465">
        <f t="shared" si="4"/>
        <v>470</v>
      </c>
      <c r="Q25" s="465"/>
      <c r="R25" s="465"/>
      <c r="S25" s="467"/>
      <c r="T25" s="465"/>
      <c r="U25" s="467"/>
      <c r="V25" s="465"/>
      <c r="W25" s="465"/>
      <c r="X25" s="465"/>
      <c r="Y25" s="468"/>
      <c r="Z25" s="465"/>
      <c r="AA25" s="467"/>
      <c r="AB25" s="465"/>
      <c r="AC25" s="468">
        <f t="shared" si="5"/>
        <v>0</v>
      </c>
      <c r="AD25" s="385">
        <f t="shared" si="6"/>
        <v>470</v>
      </c>
      <c r="AE25" s="419">
        <f t="shared" si="7"/>
        <v>0.19957537154989385</v>
      </c>
    </row>
    <row r="26" spans="2:31" ht="14.1" customHeight="1">
      <c r="B26" s="202" t="s">
        <v>141</v>
      </c>
      <c r="C26" s="469">
        <v>12082</v>
      </c>
      <c r="D26" s="470">
        <v>1306</v>
      </c>
      <c r="E26" s="471"/>
      <c r="F26" s="470"/>
      <c r="G26" s="471"/>
      <c r="H26" s="470"/>
      <c r="I26" s="471"/>
      <c r="J26" s="472">
        <v>1008</v>
      </c>
      <c r="K26" s="471"/>
      <c r="L26" s="471"/>
      <c r="M26" s="471"/>
      <c r="N26" s="471"/>
      <c r="O26" s="472"/>
      <c r="P26" s="471">
        <f t="shared" si="4"/>
        <v>2314</v>
      </c>
      <c r="Q26" s="471"/>
      <c r="R26" s="471"/>
      <c r="S26" s="472"/>
      <c r="T26" s="471"/>
      <c r="U26" s="472"/>
      <c r="V26" s="471"/>
      <c r="W26" s="471"/>
      <c r="X26" s="471"/>
      <c r="Y26" s="469"/>
      <c r="Z26" s="471"/>
      <c r="AA26" s="472"/>
      <c r="AB26" s="471"/>
      <c r="AC26" s="469">
        <f t="shared" si="5"/>
        <v>0</v>
      </c>
      <c r="AD26" s="382">
        <f t="shared" si="6"/>
        <v>2314</v>
      </c>
      <c r="AE26" s="420">
        <f t="shared" si="7"/>
        <v>0.19152458202284389</v>
      </c>
    </row>
    <row r="27" spans="2:31" ht="14.1" customHeight="1">
      <c r="B27" s="199" t="s">
        <v>140</v>
      </c>
      <c r="C27" s="461">
        <v>8019</v>
      </c>
      <c r="D27" s="462">
        <v>830</v>
      </c>
      <c r="E27" s="463"/>
      <c r="F27" s="462"/>
      <c r="G27" s="463"/>
      <c r="H27" s="462"/>
      <c r="I27" s="463"/>
      <c r="J27" s="464">
        <v>637</v>
      </c>
      <c r="K27" s="463"/>
      <c r="L27" s="463"/>
      <c r="M27" s="463"/>
      <c r="N27" s="463"/>
      <c r="O27" s="464"/>
      <c r="P27" s="463">
        <f t="shared" si="4"/>
        <v>1467</v>
      </c>
      <c r="Q27" s="463"/>
      <c r="R27" s="463"/>
      <c r="S27" s="464"/>
      <c r="T27" s="463"/>
      <c r="U27" s="464"/>
      <c r="V27" s="463"/>
      <c r="W27" s="463"/>
      <c r="X27" s="463"/>
      <c r="Y27" s="461"/>
      <c r="Z27" s="463"/>
      <c r="AA27" s="464"/>
      <c r="AB27" s="463"/>
      <c r="AC27" s="461">
        <f t="shared" si="5"/>
        <v>0</v>
      </c>
      <c r="AD27" s="381">
        <f t="shared" si="6"/>
        <v>1467</v>
      </c>
      <c r="AE27" s="417">
        <f t="shared" si="7"/>
        <v>0.18294051627384961</v>
      </c>
    </row>
    <row r="28" spans="2:31" ht="14.1" customHeight="1">
      <c r="B28" s="199" t="s">
        <v>139</v>
      </c>
      <c r="C28" s="461">
        <v>2020</v>
      </c>
      <c r="D28" s="462">
        <v>67</v>
      </c>
      <c r="E28" s="463">
        <v>217</v>
      </c>
      <c r="F28" s="462"/>
      <c r="G28" s="463"/>
      <c r="H28" s="462"/>
      <c r="I28" s="463"/>
      <c r="J28" s="464">
        <v>37</v>
      </c>
      <c r="K28" s="463">
        <v>308</v>
      </c>
      <c r="L28" s="463"/>
      <c r="M28" s="463"/>
      <c r="N28" s="463"/>
      <c r="O28" s="464"/>
      <c r="P28" s="463">
        <f t="shared" si="4"/>
        <v>629</v>
      </c>
      <c r="Q28" s="463"/>
      <c r="R28" s="463"/>
      <c r="S28" s="464"/>
      <c r="T28" s="463"/>
      <c r="U28" s="464"/>
      <c r="V28" s="463"/>
      <c r="W28" s="463"/>
      <c r="X28" s="463"/>
      <c r="Y28" s="461"/>
      <c r="Z28" s="463"/>
      <c r="AA28" s="464"/>
      <c r="AB28" s="463"/>
      <c r="AC28" s="461">
        <f t="shared" si="5"/>
        <v>0</v>
      </c>
      <c r="AD28" s="381">
        <f t="shared" si="6"/>
        <v>629</v>
      </c>
      <c r="AE28" s="417">
        <f t="shared" si="7"/>
        <v>0.31138613861386139</v>
      </c>
    </row>
    <row r="29" spans="2:31" ht="14.1" customHeight="1">
      <c r="B29" s="199" t="s">
        <v>138</v>
      </c>
      <c r="C29" s="461">
        <v>6559</v>
      </c>
      <c r="D29" s="462">
        <v>457</v>
      </c>
      <c r="E29" s="463">
        <v>146</v>
      </c>
      <c r="F29" s="462"/>
      <c r="G29" s="463"/>
      <c r="H29" s="462"/>
      <c r="I29" s="463"/>
      <c r="J29" s="464">
        <v>278</v>
      </c>
      <c r="K29" s="463">
        <v>81</v>
      </c>
      <c r="L29" s="463"/>
      <c r="M29" s="463"/>
      <c r="N29" s="463"/>
      <c r="O29" s="464"/>
      <c r="P29" s="463">
        <f t="shared" si="4"/>
        <v>962</v>
      </c>
      <c r="Q29" s="463"/>
      <c r="R29" s="463"/>
      <c r="S29" s="464"/>
      <c r="T29" s="463"/>
      <c r="U29" s="464"/>
      <c r="V29" s="463"/>
      <c r="W29" s="463"/>
      <c r="X29" s="463"/>
      <c r="Y29" s="461"/>
      <c r="Z29" s="463"/>
      <c r="AA29" s="464"/>
      <c r="AB29" s="463"/>
      <c r="AC29" s="461">
        <f t="shared" si="5"/>
        <v>0</v>
      </c>
      <c r="AD29" s="381">
        <f t="shared" si="6"/>
        <v>962</v>
      </c>
      <c r="AE29" s="417">
        <f t="shared" si="7"/>
        <v>0.14666869949687453</v>
      </c>
    </row>
    <row r="30" spans="2:31" ht="14.1" customHeight="1">
      <c r="B30" s="199" t="s">
        <v>137</v>
      </c>
      <c r="C30" s="463">
        <v>6308</v>
      </c>
      <c r="D30" s="462">
        <v>404</v>
      </c>
      <c r="E30" s="463">
        <v>428</v>
      </c>
      <c r="F30" s="462"/>
      <c r="G30" s="463"/>
      <c r="H30" s="462"/>
      <c r="I30" s="463"/>
      <c r="J30" s="464">
        <v>255</v>
      </c>
      <c r="K30" s="463">
        <v>301</v>
      </c>
      <c r="L30" s="463"/>
      <c r="M30" s="463"/>
      <c r="N30" s="463"/>
      <c r="O30" s="464"/>
      <c r="P30" s="463">
        <f t="shared" si="4"/>
        <v>1388</v>
      </c>
      <c r="Q30" s="463"/>
      <c r="R30" s="463"/>
      <c r="S30" s="464"/>
      <c r="T30" s="463"/>
      <c r="U30" s="464"/>
      <c r="V30" s="463"/>
      <c r="W30" s="463"/>
      <c r="X30" s="463"/>
      <c r="Y30" s="461"/>
      <c r="Z30" s="463"/>
      <c r="AA30" s="464"/>
      <c r="AB30" s="463"/>
      <c r="AC30" s="461">
        <f t="shared" si="5"/>
        <v>0</v>
      </c>
      <c r="AD30" s="381">
        <f t="shared" si="6"/>
        <v>1388</v>
      </c>
      <c r="AE30" s="417">
        <f t="shared" si="7"/>
        <v>0.22003804692454026</v>
      </c>
    </row>
    <row r="31" spans="2:31" ht="14.1" customHeight="1">
      <c r="B31" s="202" t="s">
        <v>136</v>
      </c>
      <c r="C31" s="473">
        <v>5024</v>
      </c>
      <c r="D31" s="470">
        <v>289</v>
      </c>
      <c r="E31" s="471">
        <v>122</v>
      </c>
      <c r="F31" s="470"/>
      <c r="G31" s="471"/>
      <c r="H31" s="470"/>
      <c r="I31" s="471"/>
      <c r="J31" s="472">
        <v>254</v>
      </c>
      <c r="K31" s="471">
        <v>120</v>
      </c>
      <c r="L31" s="471"/>
      <c r="M31" s="471"/>
      <c r="N31" s="471"/>
      <c r="O31" s="472"/>
      <c r="P31" s="471">
        <f t="shared" si="4"/>
        <v>785</v>
      </c>
      <c r="Q31" s="471"/>
      <c r="R31" s="471"/>
      <c r="S31" s="472"/>
      <c r="T31" s="471"/>
      <c r="U31" s="472"/>
      <c r="V31" s="471"/>
      <c r="W31" s="471"/>
      <c r="X31" s="471"/>
      <c r="Y31" s="469"/>
      <c r="Z31" s="471"/>
      <c r="AA31" s="472"/>
      <c r="AB31" s="471"/>
      <c r="AC31" s="469">
        <f t="shared" si="5"/>
        <v>0</v>
      </c>
      <c r="AD31" s="382">
        <f t="shared" si="6"/>
        <v>785</v>
      </c>
      <c r="AE31" s="420">
        <f t="shared" si="7"/>
        <v>0.15625</v>
      </c>
    </row>
    <row r="32" spans="2:31" ht="14.1" customHeight="1">
      <c r="B32" s="199" t="s">
        <v>135</v>
      </c>
      <c r="C32" s="461">
        <v>7429</v>
      </c>
      <c r="D32" s="462">
        <v>271</v>
      </c>
      <c r="E32" s="463">
        <v>335</v>
      </c>
      <c r="F32" s="462"/>
      <c r="G32" s="463"/>
      <c r="H32" s="462"/>
      <c r="I32" s="463"/>
      <c r="J32" s="464">
        <v>608</v>
      </c>
      <c r="K32" s="463"/>
      <c r="L32" s="463"/>
      <c r="M32" s="463"/>
      <c r="N32" s="463"/>
      <c r="O32" s="464"/>
      <c r="P32" s="463">
        <f t="shared" si="4"/>
        <v>1214</v>
      </c>
      <c r="Q32" s="464">
        <v>66</v>
      </c>
      <c r="R32" s="463">
        <v>94</v>
      </c>
      <c r="S32" s="464"/>
      <c r="T32" s="463"/>
      <c r="U32" s="464"/>
      <c r="V32" s="463"/>
      <c r="W32" s="464">
        <v>136</v>
      </c>
      <c r="X32" s="463"/>
      <c r="Y32" s="461"/>
      <c r="Z32" s="463"/>
      <c r="AA32" s="464"/>
      <c r="AB32" s="463"/>
      <c r="AC32" s="461">
        <f t="shared" si="5"/>
        <v>296</v>
      </c>
      <c r="AD32" s="381">
        <f t="shared" si="6"/>
        <v>1510</v>
      </c>
      <c r="AE32" s="417">
        <f t="shared" si="7"/>
        <v>0.2032575043747476</v>
      </c>
    </row>
    <row r="33" spans="2:31" ht="14.1" customHeight="1">
      <c r="B33" s="199" t="s">
        <v>134</v>
      </c>
      <c r="C33" s="461">
        <v>4180</v>
      </c>
      <c r="D33" s="462"/>
      <c r="E33" s="463">
        <v>629</v>
      </c>
      <c r="F33" s="462"/>
      <c r="G33" s="463"/>
      <c r="H33" s="462"/>
      <c r="I33" s="463"/>
      <c r="J33" s="464"/>
      <c r="K33" s="463">
        <v>660</v>
      </c>
      <c r="L33" s="463"/>
      <c r="M33" s="463"/>
      <c r="N33" s="463"/>
      <c r="O33" s="464"/>
      <c r="P33" s="463">
        <f t="shared" si="4"/>
        <v>1289</v>
      </c>
      <c r="Q33" s="463"/>
      <c r="R33" s="463"/>
      <c r="S33" s="464"/>
      <c r="T33" s="463"/>
      <c r="U33" s="464"/>
      <c r="V33" s="463"/>
      <c r="W33" s="463"/>
      <c r="X33" s="463"/>
      <c r="Y33" s="461"/>
      <c r="Z33" s="463"/>
      <c r="AA33" s="464"/>
      <c r="AB33" s="463"/>
      <c r="AC33" s="461">
        <f t="shared" si="5"/>
        <v>0</v>
      </c>
      <c r="AD33" s="381">
        <f t="shared" si="6"/>
        <v>1289</v>
      </c>
      <c r="AE33" s="417">
        <f t="shared" si="7"/>
        <v>0.3083732057416268</v>
      </c>
    </row>
    <row r="34" spans="2:31" ht="14.1" customHeight="1">
      <c r="B34" s="199" t="s">
        <v>133</v>
      </c>
      <c r="C34" s="461">
        <v>13755</v>
      </c>
      <c r="D34" s="462">
        <v>2275</v>
      </c>
      <c r="E34" s="463"/>
      <c r="F34" s="462"/>
      <c r="G34" s="463"/>
      <c r="H34" s="462"/>
      <c r="I34" s="463"/>
      <c r="J34" s="464">
        <v>1532</v>
      </c>
      <c r="K34" s="463"/>
      <c r="L34" s="463"/>
      <c r="M34" s="463"/>
      <c r="N34" s="463"/>
      <c r="O34" s="464"/>
      <c r="P34" s="463">
        <f t="shared" si="4"/>
        <v>3807</v>
      </c>
      <c r="Q34" s="463"/>
      <c r="R34" s="463"/>
      <c r="S34" s="464"/>
      <c r="T34" s="463"/>
      <c r="U34" s="464"/>
      <c r="V34" s="463"/>
      <c r="W34" s="463"/>
      <c r="X34" s="463"/>
      <c r="Y34" s="461"/>
      <c r="Z34" s="463"/>
      <c r="AA34" s="464"/>
      <c r="AB34" s="463"/>
      <c r="AC34" s="461">
        <f t="shared" si="5"/>
        <v>0</v>
      </c>
      <c r="AD34" s="381">
        <f t="shared" si="6"/>
        <v>3807</v>
      </c>
      <c r="AE34" s="417">
        <f t="shared" si="7"/>
        <v>0.27677208287895311</v>
      </c>
    </row>
    <row r="35" spans="2:31" ht="14.1" customHeight="1">
      <c r="B35" s="199" t="s">
        <v>132</v>
      </c>
      <c r="C35" s="463">
        <v>12457</v>
      </c>
      <c r="D35" s="462">
        <v>387</v>
      </c>
      <c r="E35" s="463">
        <v>1580</v>
      </c>
      <c r="F35" s="462"/>
      <c r="G35" s="463"/>
      <c r="H35" s="462"/>
      <c r="I35" s="463"/>
      <c r="J35" s="464">
        <v>140</v>
      </c>
      <c r="K35" s="463">
        <v>1422</v>
      </c>
      <c r="L35" s="465"/>
      <c r="M35" s="465"/>
      <c r="N35" s="465"/>
      <c r="O35" s="467"/>
      <c r="P35" s="465">
        <f t="shared" si="4"/>
        <v>3529</v>
      </c>
      <c r="Q35" s="465"/>
      <c r="R35" s="465"/>
      <c r="S35" s="467"/>
      <c r="T35" s="465"/>
      <c r="U35" s="467"/>
      <c r="V35" s="465"/>
      <c r="W35" s="465"/>
      <c r="X35" s="465"/>
      <c r="Y35" s="468"/>
      <c r="Z35" s="465"/>
      <c r="AA35" s="467"/>
      <c r="AB35" s="465"/>
      <c r="AC35" s="468">
        <f t="shared" si="5"/>
        <v>0</v>
      </c>
      <c r="AD35" s="385">
        <f t="shared" si="6"/>
        <v>3529</v>
      </c>
      <c r="AE35" s="419">
        <f t="shared" si="7"/>
        <v>0.28329453319418801</v>
      </c>
    </row>
    <row r="36" spans="2:31" ht="14.1" customHeight="1">
      <c r="B36" s="202" t="s">
        <v>131</v>
      </c>
      <c r="C36" s="469">
        <v>19484</v>
      </c>
      <c r="D36" s="470">
        <v>77</v>
      </c>
      <c r="E36" s="471">
        <v>615</v>
      </c>
      <c r="F36" s="470"/>
      <c r="G36" s="471"/>
      <c r="H36" s="470">
        <v>2</v>
      </c>
      <c r="I36" s="471">
        <v>5</v>
      </c>
      <c r="J36" s="472">
        <v>13</v>
      </c>
      <c r="K36" s="471">
        <v>361</v>
      </c>
      <c r="L36" s="463"/>
      <c r="M36" s="463"/>
      <c r="N36" s="463"/>
      <c r="O36" s="464">
        <v>1</v>
      </c>
      <c r="P36" s="463">
        <f t="shared" si="4"/>
        <v>1074</v>
      </c>
      <c r="Q36" s="464">
        <v>13</v>
      </c>
      <c r="R36" s="463">
        <v>71</v>
      </c>
      <c r="S36" s="464"/>
      <c r="T36" s="463"/>
      <c r="U36" s="464"/>
      <c r="V36" s="463">
        <v>2</v>
      </c>
      <c r="W36" s="463">
        <v>2</v>
      </c>
      <c r="X36" s="463">
        <v>31</v>
      </c>
      <c r="Y36" s="461"/>
      <c r="Z36" s="463"/>
      <c r="AA36" s="464"/>
      <c r="AB36" s="463"/>
      <c r="AC36" s="461">
        <f t="shared" si="5"/>
        <v>119</v>
      </c>
      <c r="AD36" s="381">
        <f t="shared" si="6"/>
        <v>1193</v>
      </c>
      <c r="AE36" s="417">
        <f t="shared" si="7"/>
        <v>6.1229726955450627E-2</v>
      </c>
    </row>
    <row r="37" spans="2:31" ht="14.1" customHeight="1">
      <c r="B37" s="199" t="s">
        <v>130</v>
      </c>
      <c r="C37" s="461">
        <v>11554</v>
      </c>
      <c r="D37" s="462">
        <v>22</v>
      </c>
      <c r="E37" s="463">
        <v>1017</v>
      </c>
      <c r="F37" s="462"/>
      <c r="G37" s="463"/>
      <c r="H37" s="462"/>
      <c r="I37" s="463"/>
      <c r="J37" s="464">
        <v>14</v>
      </c>
      <c r="K37" s="463">
        <v>892</v>
      </c>
      <c r="L37" s="463"/>
      <c r="M37" s="463"/>
      <c r="N37" s="463"/>
      <c r="O37" s="464"/>
      <c r="P37" s="463">
        <f t="shared" si="4"/>
        <v>1945</v>
      </c>
      <c r="Q37" s="464"/>
      <c r="R37" s="463"/>
      <c r="S37" s="464"/>
      <c r="T37" s="463"/>
      <c r="U37" s="464"/>
      <c r="V37" s="463"/>
      <c r="W37" s="463"/>
      <c r="X37" s="463"/>
      <c r="Y37" s="461"/>
      <c r="Z37" s="463"/>
      <c r="AA37" s="464"/>
      <c r="AB37" s="463"/>
      <c r="AC37" s="461">
        <f t="shared" si="5"/>
        <v>0</v>
      </c>
      <c r="AD37" s="381">
        <f t="shared" si="6"/>
        <v>1945</v>
      </c>
      <c r="AE37" s="417">
        <f t="shared" si="7"/>
        <v>0.16833996884195948</v>
      </c>
    </row>
    <row r="38" spans="2:31" ht="14.1" customHeight="1">
      <c r="B38" s="197" t="s">
        <v>129</v>
      </c>
      <c r="C38" s="474">
        <v>14195</v>
      </c>
      <c r="D38" s="475">
        <v>74</v>
      </c>
      <c r="E38" s="476">
        <v>1011</v>
      </c>
      <c r="F38" s="475"/>
      <c r="G38" s="476"/>
      <c r="H38" s="475"/>
      <c r="I38" s="476"/>
      <c r="J38" s="477">
        <v>129</v>
      </c>
      <c r="K38" s="476">
        <v>1613</v>
      </c>
      <c r="L38" s="476"/>
      <c r="M38" s="476"/>
      <c r="N38" s="476"/>
      <c r="O38" s="477"/>
      <c r="P38" s="476">
        <f t="shared" si="4"/>
        <v>2827</v>
      </c>
      <c r="Q38" s="477">
        <v>252</v>
      </c>
      <c r="R38" s="476">
        <v>968</v>
      </c>
      <c r="S38" s="475"/>
      <c r="T38" s="476"/>
      <c r="U38" s="477"/>
      <c r="V38" s="476"/>
      <c r="W38" s="476"/>
      <c r="X38" s="476"/>
      <c r="Y38" s="474"/>
      <c r="Z38" s="476"/>
      <c r="AA38" s="477"/>
      <c r="AB38" s="476"/>
      <c r="AC38" s="476">
        <f t="shared" si="5"/>
        <v>1220</v>
      </c>
      <c r="AD38" s="384">
        <f t="shared" si="6"/>
        <v>4047</v>
      </c>
      <c r="AE38" s="421">
        <f t="shared" si="7"/>
        <v>0.28510038746037336</v>
      </c>
    </row>
    <row r="39" spans="2:31" ht="14.1" customHeight="1">
      <c r="B39" s="199" t="s">
        <v>50</v>
      </c>
      <c r="C39" s="461">
        <v>7264</v>
      </c>
      <c r="D39" s="462">
        <v>181</v>
      </c>
      <c r="E39" s="463">
        <v>497</v>
      </c>
      <c r="F39" s="462"/>
      <c r="G39" s="463"/>
      <c r="H39" s="462"/>
      <c r="I39" s="463"/>
      <c r="J39" s="464">
        <v>82</v>
      </c>
      <c r="K39" s="463">
        <v>524</v>
      </c>
      <c r="L39" s="478"/>
      <c r="M39" s="478"/>
      <c r="N39" s="478"/>
      <c r="O39" s="464"/>
      <c r="P39" s="463">
        <f t="shared" si="4"/>
        <v>1284</v>
      </c>
      <c r="Q39" s="464">
        <v>48</v>
      </c>
      <c r="R39" s="463">
        <v>184</v>
      </c>
      <c r="S39" s="464"/>
      <c r="T39" s="463"/>
      <c r="U39" s="464"/>
      <c r="V39" s="463"/>
      <c r="W39" s="464">
        <v>9</v>
      </c>
      <c r="X39" s="463">
        <v>93</v>
      </c>
      <c r="Y39" s="461"/>
      <c r="Z39" s="463"/>
      <c r="AA39" s="464"/>
      <c r="AB39" s="463"/>
      <c r="AC39" s="461">
        <f t="shared" si="5"/>
        <v>334</v>
      </c>
      <c r="AD39" s="381">
        <f t="shared" si="6"/>
        <v>1618</v>
      </c>
      <c r="AE39" s="417">
        <f t="shared" si="7"/>
        <v>0.22274229074889867</v>
      </c>
    </row>
    <row r="40" spans="2:31" ht="14.1" customHeight="1">
      <c r="B40" s="199" t="s">
        <v>51</v>
      </c>
      <c r="C40" s="461">
        <v>4434</v>
      </c>
      <c r="D40" s="462"/>
      <c r="E40" s="463">
        <v>134</v>
      </c>
      <c r="F40" s="462"/>
      <c r="G40" s="463"/>
      <c r="H40" s="462"/>
      <c r="I40" s="463"/>
      <c r="J40" s="464"/>
      <c r="K40" s="463">
        <v>132</v>
      </c>
      <c r="L40" s="463"/>
      <c r="M40" s="463"/>
      <c r="N40" s="463"/>
      <c r="O40" s="464"/>
      <c r="P40" s="463">
        <f t="shared" si="4"/>
        <v>266</v>
      </c>
      <c r="Q40" s="463"/>
      <c r="R40" s="463"/>
      <c r="S40" s="464"/>
      <c r="T40" s="463"/>
      <c r="U40" s="464"/>
      <c r="V40" s="463"/>
      <c r="W40" s="463"/>
      <c r="X40" s="463"/>
      <c r="Y40" s="461"/>
      <c r="Z40" s="463"/>
      <c r="AA40" s="464"/>
      <c r="AB40" s="463"/>
      <c r="AC40" s="461">
        <f t="shared" si="5"/>
        <v>0</v>
      </c>
      <c r="AD40" s="381">
        <f t="shared" si="6"/>
        <v>266</v>
      </c>
      <c r="AE40" s="417">
        <f t="shared" si="7"/>
        <v>5.9990978800180422E-2</v>
      </c>
    </row>
    <row r="41" spans="2:31" ht="14.1" customHeight="1">
      <c r="B41" s="199" t="s">
        <v>52</v>
      </c>
      <c r="C41" s="461">
        <v>1650</v>
      </c>
      <c r="D41" s="462"/>
      <c r="E41" s="463">
        <v>140</v>
      </c>
      <c r="F41" s="462"/>
      <c r="G41" s="463"/>
      <c r="H41" s="462"/>
      <c r="I41" s="463"/>
      <c r="J41" s="464"/>
      <c r="K41" s="463">
        <v>85</v>
      </c>
      <c r="L41" s="463"/>
      <c r="M41" s="463"/>
      <c r="N41" s="463"/>
      <c r="O41" s="464"/>
      <c r="P41" s="463">
        <f t="shared" si="4"/>
        <v>225</v>
      </c>
      <c r="Q41" s="463"/>
      <c r="R41" s="463"/>
      <c r="S41" s="464"/>
      <c r="T41" s="463"/>
      <c r="U41" s="464"/>
      <c r="V41" s="463"/>
      <c r="W41" s="463"/>
      <c r="X41" s="463"/>
      <c r="Y41" s="461"/>
      <c r="Z41" s="463"/>
      <c r="AA41" s="464"/>
      <c r="AB41" s="463"/>
      <c r="AC41" s="461">
        <f t="shared" si="5"/>
        <v>0</v>
      </c>
      <c r="AD41" s="381">
        <f t="shared" si="6"/>
        <v>225</v>
      </c>
      <c r="AE41" s="417">
        <f t="shared" si="7"/>
        <v>0.13636363636363635</v>
      </c>
    </row>
    <row r="42" spans="2:31" ht="14.1" customHeight="1">
      <c r="B42" s="339" t="s">
        <v>53</v>
      </c>
      <c r="C42" s="461">
        <v>2627</v>
      </c>
      <c r="D42" s="462">
        <v>64</v>
      </c>
      <c r="E42" s="463">
        <v>178</v>
      </c>
      <c r="F42" s="462"/>
      <c r="G42" s="463"/>
      <c r="H42" s="462"/>
      <c r="I42" s="463"/>
      <c r="J42" s="464">
        <v>16</v>
      </c>
      <c r="K42" s="463">
        <v>101</v>
      </c>
      <c r="L42" s="463"/>
      <c r="M42" s="463"/>
      <c r="N42" s="463"/>
      <c r="O42" s="464"/>
      <c r="P42" s="463">
        <f t="shared" si="4"/>
        <v>359</v>
      </c>
      <c r="Q42" s="463"/>
      <c r="R42" s="463"/>
      <c r="S42" s="464"/>
      <c r="T42" s="463"/>
      <c r="U42" s="464"/>
      <c r="V42" s="463"/>
      <c r="W42" s="463"/>
      <c r="X42" s="463"/>
      <c r="Y42" s="461"/>
      <c r="Z42" s="463"/>
      <c r="AA42" s="464"/>
      <c r="AB42" s="463"/>
      <c r="AC42" s="461">
        <f t="shared" si="5"/>
        <v>0</v>
      </c>
      <c r="AD42" s="381">
        <f t="shared" si="6"/>
        <v>359</v>
      </c>
      <c r="AE42" s="417">
        <f t="shared" si="7"/>
        <v>0.13665778454510849</v>
      </c>
    </row>
    <row r="43" spans="2:31" ht="14.1" customHeight="1">
      <c r="B43" s="200" t="s">
        <v>128</v>
      </c>
      <c r="C43" s="465">
        <v>2013</v>
      </c>
      <c r="D43" s="462">
        <v>18</v>
      </c>
      <c r="E43" s="463">
        <v>126</v>
      </c>
      <c r="F43" s="462"/>
      <c r="G43" s="463"/>
      <c r="H43" s="462"/>
      <c r="I43" s="463"/>
      <c r="J43" s="467">
        <v>3</v>
      </c>
      <c r="K43" s="463">
        <v>62</v>
      </c>
      <c r="L43" s="463"/>
      <c r="M43" s="463"/>
      <c r="N43" s="463"/>
      <c r="O43" s="464"/>
      <c r="P43" s="463">
        <f t="shared" si="4"/>
        <v>209</v>
      </c>
      <c r="Q43" s="463"/>
      <c r="R43" s="463"/>
      <c r="S43" s="464"/>
      <c r="T43" s="463"/>
      <c r="U43" s="464"/>
      <c r="V43" s="463"/>
      <c r="W43" s="463"/>
      <c r="X43" s="463"/>
      <c r="Y43" s="461"/>
      <c r="Z43" s="463"/>
      <c r="AA43" s="464"/>
      <c r="AB43" s="463"/>
      <c r="AC43" s="468">
        <f t="shared" si="5"/>
        <v>0</v>
      </c>
      <c r="AD43" s="385">
        <f t="shared" si="6"/>
        <v>209</v>
      </c>
      <c r="AE43" s="419">
        <f t="shared" si="7"/>
        <v>0.10382513661202186</v>
      </c>
    </row>
    <row r="44" spans="2:31" ht="14.1" customHeight="1">
      <c r="B44" s="199" t="s">
        <v>55</v>
      </c>
      <c r="C44" s="461">
        <v>1216</v>
      </c>
      <c r="D44" s="470">
        <v>179</v>
      </c>
      <c r="E44" s="471">
        <v>488</v>
      </c>
      <c r="F44" s="470"/>
      <c r="G44" s="471"/>
      <c r="H44" s="470"/>
      <c r="I44" s="471"/>
      <c r="J44" s="464">
        <v>92</v>
      </c>
      <c r="K44" s="471">
        <v>457</v>
      </c>
      <c r="L44" s="471"/>
      <c r="M44" s="471"/>
      <c r="N44" s="471"/>
      <c r="O44" s="472"/>
      <c r="P44" s="471">
        <f t="shared" si="4"/>
        <v>1216</v>
      </c>
      <c r="Q44" s="471"/>
      <c r="R44" s="471"/>
      <c r="S44" s="472"/>
      <c r="T44" s="471"/>
      <c r="U44" s="472"/>
      <c r="V44" s="471"/>
      <c r="W44" s="471"/>
      <c r="X44" s="471"/>
      <c r="Y44" s="469"/>
      <c r="Z44" s="471"/>
      <c r="AA44" s="472"/>
      <c r="AB44" s="471"/>
      <c r="AC44" s="461">
        <f t="shared" si="5"/>
        <v>0</v>
      </c>
      <c r="AD44" s="381">
        <f t="shared" si="6"/>
        <v>1216</v>
      </c>
      <c r="AE44" s="417">
        <f t="shared" si="7"/>
        <v>1</v>
      </c>
    </row>
    <row r="45" spans="2:31" ht="14.1" customHeight="1">
      <c r="B45" s="199" t="s">
        <v>56</v>
      </c>
      <c r="C45" s="461">
        <v>1536</v>
      </c>
      <c r="D45" s="462">
        <v>63</v>
      </c>
      <c r="E45" s="463">
        <v>190</v>
      </c>
      <c r="F45" s="462"/>
      <c r="G45" s="463"/>
      <c r="H45" s="462"/>
      <c r="I45" s="463"/>
      <c r="J45" s="464">
        <v>23</v>
      </c>
      <c r="K45" s="463">
        <v>163</v>
      </c>
      <c r="L45" s="463"/>
      <c r="M45" s="463"/>
      <c r="N45" s="463"/>
      <c r="O45" s="464"/>
      <c r="P45" s="463">
        <f t="shared" si="4"/>
        <v>439</v>
      </c>
      <c r="Q45" s="463"/>
      <c r="R45" s="463"/>
      <c r="S45" s="464"/>
      <c r="T45" s="463"/>
      <c r="U45" s="464"/>
      <c r="V45" s="463"/>
      <c r="W45" s="463"/>
      <c r="X45" s="463"/>
      <c r="Y45" s="461"/>
      <c r="Z45" s="463"/>
      <c r="AA45" s="464"/>
      <c r="AB45" s="463"/>
      <c r="AC45" s="461">
        <f t="shared" si="5"/>
        <v>0</v>
      </c>
      <c r="AD45" s="381">
        <f t="shared" si="6"/>
        <v>439</v>
      </c>
      <c r="AE45" s="417">
        <f t="shared" si="7"/>
        <v>0.28580729166666669</v>
      </c>
    </row>
    <row r="46" spans="2:31" ht="14.1" customHeight="1">
      <c r="B46" s="199" t="s">
        <v>57</v>
      </c>
      <c r="C46" s="461">
        <v>2407</v>
      </c>
      <c r="D46" s="462">
        <v>306</v>
      </c>
      <c r="E46" s="463"/>
      <c r="F46" s="462"/>
      <c r="G46" s="463"/>
      <c r="H46" s="462"/>
      <c r="I46" s="463"/>
      <c r="J46" s="464">
        <v>228</v>
      </c>
      <c r="K46" s="463"/>
      <c r="L46" s="463"/>
      <c r="M46" s="463"/>
      <c r="N46" s="463"/>
      <c r="O46" s="464"/>
      <c r="P46" s="463">
        <f t="shared" si="4"/>
        <v>534</v>
      </c>
      <c r="Q46" s="463"/>
      <c r="R46" s="463"/>
      <c r="S46" s="464"/>
      <c r="T46" s="463"/>
      <c r="U46" s="464"/>
      <c r="V46" s="463"/>
      <c r="W46" s="463"/>
      <c r="X46" s="463"/>
      <c r="Y46" s="461"/>
      <c r="Z46" s="463"/>
      <c r="AA46" s="464"/>
      <c r="AB46" s="463"/>
      <c r="AC46" s="461">
        <f t="shared" si="5"/>
        <v>0</v>
      </c>
      <c r="AD46" s="381">
        <f t="shared" si="6"/>
        <v>534</v>
      </c>
      <c r="AE46" s="417">
        <f t="shared" si="7"/>
        <v>0.22185292895720815</v>
      </c>
    </row>
    <row r="47" spans="2:31" ht="14.1" customHeight="1">
      <c r="B47" s="199" t="s">
        <v>58</v>
      </c>
      <c r="C47" s="479">
        <v>5686</v>
      </c>
      <c r="D47" s="462">
        <v>520</v>
      </c>
      <c r="E47" s="463">
        <v>286</v>
      </c>
      <c r="F47" s="462"/>
      <c r="G47" s="463"/>
      <c r="H47" s="462"/>
      <c r="I47" s="463"/>
      <c r="J47" s="480">
        <v>362</v>
      </c>
      <c r="K47" s="481">
        <v>285</v>
      </c>
      <c r="L47" s="463"/>
      <c r="M47" s="463"/>
      <c r="N47" s="463"/>
      <c r="O47" s="464"/>
      <c r="P47" s="463">
        <f t="shared" si="4"/>
        <v>1453</v>
      </c>
      <c r="Q47" s="463"/>
      <c r="R47" s="463"/>
      <c r="S47" s="464"/>
      <c r="T47" s="463"/>
      <c r="U47" s="464"/>
      <c r="V47" s="463"/>
      <c r="W47" s="463"/>
      <c r="X47" s="463"/>
      <c r="Y47" s="461"/>
      <c r="Z47" s="463"/>
      <c r="AA47" s="464"/>
      <c r="AB47" s="463"/>
      <c r="AC47" s="461">
        <f t="shared" si="5"/>
        <v>0</v>
      </c>
      <c r="AD47" s="381">
        <f t="shared" si="6"/>
        <v>1453</v>
      </c>
      <c r="AE47" s="417">
        <f t="shared" si="7"/>
        <v>0.25553992261695391</v>
      </c>
    </row>
    <row r="48" spans="2:31" ht="14.1" customHeight="1">
      <c r="B48" s="200" t="s">
        <v>59</v>
      </c>
      <c r="C48" s="465">
        <v>1000</v>
      </c>
      <c r="D48" s="466"/>
      <c r="E48" s="465"/>
      <c r="F48" s="466"/>
      <c r="G48" s="465"/>
      <c r="H48" s="466"/>
      <c r="I48" s="465"/>
      <c r="J48" s="467"/>
      <c r="K48" s="465"/>
      <c r="L48" s="465"/>
      <c r="M48" s="465"/>
      <c r="N48" s="465"/>
      <c r="O48" s="467"/>
      <c r="P48" s="463">
        <f t="shared" si="4"/>
        <v>0</v>
      </c>
      <c r="Q48" s="464">
        <v>75</v>
      </c>
      <c r="R48" s="463"/>
      <c r="S48" s="464"/>
      <c r="T48" s="463"/>
      <c r="U48" s="464">
        <v>25</v>
      </c>
      <c r="V48" s="463"/>
      <c r="W48" s="464">
        <v>29</v>
      </c>
      <c r="X48" s="463"/>
      <c r="Y48" s="461"/>
      <c r="Z48" s="465"/>
      <c r="AA48" s="467"/>
      <c r="AB48" s="465"/>
      <c r="AC48" s="468">
        <f t="shared" si="5"/>
        <v>129</v>
      </c>
      <c r="AD48" s="385">
        <f t="shared" si="6"/>
        <v>129</v>
      </c>
      <c r="AE48" s="419">
        <f t="shared" si="7"/>
        <v>0.129</v>
      </c>
    </row>
    <row r="49" spans="2:31" ht="14.1" customHeight="1">
      <c r="B49" s="199" t="s">
        <v>60</v>
      </c>
      <c r="C49" s="461">
        <v>2159</v>
      </c>
      <c r="D49" s="462">
        <v>58</v>
      </c>
      <c r="E49" s="463">
        <v>195</v>
      </c>
      <c r="F49" s="462"/>
      <c r="G49" s="463"/>
      <c r="H49" s="462"/>
      <c r="I49" s="463"/>
      <c r="J49" s="464">
        <v>26</v>
      </c>
      <c r="K49" s="463">
        <v>186</v>
      </c>
      <c r="L49" s="463"/>
      <c r="M49" s="463"/>
      <c r="N49" s="463"/>
      <c r="O49" s="464"/>
      <c r="P49" s="471">
        <f t="shared" si="4"/>
        <v>465</v>
      </c>
      <c r="Q49" s="472"/>
      <c r="R49" s="471"/>
      <c r="S49" s="472"/>
      <c r="T49" s="471"/>
      <c r="U49" s="472"/>
      <c r="V49" s="471"/>
      <c r="W49" s="471"/>
      <c r="X49" s="471"/>
      <c r="Y49" s="469"/>
      <c r="Z49" s="471"/>
      <c r="AA49" s="472"/>
      <c r="AB49" s="471"/>
      <c r="AC49" s="461">
        <f t="shared" si="5"/>
        <v>0</v>
      </c>
      <c r="AD49" s="381">
        <f t="shared" si="6"/>
        <v>465</v>
      </c>
      <c r="AE49" s="417">
        <f t="shared" si="7"/>
        <v>0.21537748957850858</v>
      </c>
    </row>
    <row r="50" spans="2:31" ht="14.1" customHeight="1">
      <c r="B50" s="199" t="s">
        <v>61</v>
      </c>
      <c r="C50" s="461">
        <v>2009</v>
      </c>
      <c r="D50" s="462">
        <v>24</v>
      </c>
      <c r="E50" s="463">
        <v>278</v>
      </c>
      <c r="F50" s="462"/>
      <c r="G50" s="463"/>
      <c r="H50" s="462"/>
      <c r="I50" s="463"/>
      <c r="J50" s="464"/>
      <c r="K50" s="463">
        <v>225</v>
      </c>
      <c r="L50" s="463"/>
      <c r="M50" s="463"/>
      <c r="N50" s="463"/>
      <c r="O50" s="464"/>
      <c r="P50" s="463">
        <f t="shared" si="4"/>
        <v>527</v>
      </c>
      <c r="Q50" s="464"/>
      <c r="R50" s="463"/>
      <c r="S50" s="464"/>
      <c r="T50" s="463"/>
      <c r="U50" s="464"/>
      <c r="V50" s="463"/>
      <c r="W50" s="463"/>
      <c r="X50" s="463"/>
      <c r="Y50" s="461"/>
      <c r="Z50" s="463"/>
      <c r="AA50" s="464"/>
      <c r="AB50" s="463"/>
      <c r="AC50" s="461">
        <f t="shared" si="5"/>
        <v>0</v>
      </c>
      <c r="AD50" s="381">
        <f t="shared" si="6"/>
        <v>527</v>
      </c>
      <c r="AE50" s="417">
        <f t="shared" si="7"/>
        <v>0.26231956197112993</v>
      </c>
    </row>
    <row r="51" spans="2:31" ht="14.1" customHeight="1">
      <c r="B51" s="199" t="s">
        <v>62</v>
      </c>
      <c r="C51" s="461">
        <v>998</v>
      </c>
      <c r="D51" s="462">
        <v>113</v>
      </c>
      <c r="E51" s="463">
        <v>87</v>
      </c>
      <c r="F51" s="462"/>
      <c r="G51" s="463"/>
      <c r="H51" s="462">
        <v>4</v>
      </c>
      <c r="I51" s="463">
        <v>3</v>
      </c>
      <c r="J51" s="464">
        <v>65</v>
      </c>
      <c r="K51" s="463">
        <v>47</v>
      </c>
      <c r="L51" s="463"/>
      <c r="M51" s="463"/>
      <c r="N51" s="463"/>
      <c r="O51" s="464"/>
      <c r="P51" s="463">
        <f t="shared" si="4"/>
        <v>319</v>
      </c>
      <c r="Q51" s="464"/>
      <c r="R51" s="463"/>
      <c r="S51" s="464"/>
      <c r="T51" s="463"/>
      <c r="U51" s="464"/>
      <c r="V51" s="463"/>
      <c r="W51" s="463"/>
      <c r="X51" s="463"/>
      <c r="Y51" s="461"/>
      <c r="Z51" s="463"/>
      <c r="AA51" s="464"/>
      <c r="AB51" s="463"/>
      <c r="AC51" s="461">
        <f t="shared" si="5"/>
        <v>0</v>
      </c>
      <c r="AD51" s="381">
        <f t="shared" si="6"/>
        <v>319</v>
      </c>
      <c r="AE51" s="417">
        <f t="shared" si="7"/>
        <v>0.31963927855711421</v>
      </c>
    </row>
    <row r="52" spans="2:31" ht="14.1" customHeight="1">
      <c r="B52" s="199" t="s">
        <v>63</v>
      </c>
      <c r="C52" s="461">
        <v>90</v>
      </c>
      <c r="D52" s="462">
        <v>2</v>
      </c>
      <c r="E52" s="463">
        <v>10</v>
      </c>
      <c r="F52" s="462"/>
      <c r="G52" s="463"/>
      <c r="H52" s="462"/>
      <c r="I52" s="463"/>
      <c r="J52" s="464">
        <v>3</v>
      </c>
      <c r="K52" s="463">
        <v>21</v>
      </c>
      <c r="L52" s="463"/>
      <c r="M52" s="463"/>
      <c r="N52" s="463"/>
      <c r="O52" s="464"/>
      <c r="P52" s="463">
        <f t="shared" si="4"/>
        <v>36</v>
      </c>
      <c r="Q52" s="464">
        <v>15</v>
      </c>
      <c r="R52" s="463">
        <v>39</v>
      </c>
      <c r="S52" s="464"/>
      <c r="T52" s="463"/>
      <c r="U52" s="464"/>
      <c r="V52" s="463"/>
      <c r="W52" s="463"/>
      <c r="X52" s="463"/>
      <c r="Y52" s="461"/>
      <c r="Z52" s="463"/>
      <c r="AA52" s="464"/>
      <c r="AB52" s="463"/>
      <c r="AC52" s="461">
        <f t="shared" si="5"/>
        <v>54</v>
      </c>
      <c r="AD52" s="381">
        <f t="shared" si="6"/>
        <v>90</v>
      </c>
      <c r="AE52" s="417">
        <f t="shared" si="7"/>
        <v>1</v>
      </c>
    </row>
    <row r="53" spans="2:31" ht="14.1" customHeight="1">
      <c r="B53" s="200" t="s">
        <v>64</v>
      </c>
      <c r="C53" s="465">
        <v>658</v>
      </c>
      <c r="D53" s="462">
        <v>9</v>
      </c>
      <c r="E53" s="463">
        <v>94</v>
      </c>
      <c r="F53" s="462"/>
      <c r="G53" s="463"/>
      <c r="H53" s="462"/>
      <c r="I53" s="463"/>
      <c r="J53" s="467">
        <v>1</v>
      </c>
      <c r="K53" s="465">
        <v>50</v>
      </c>
      <c r="L53" s="465"/>
      <c r="M53" s="465"/>
      <c r="N53" s="465"/>
      <c r="O53" s="467"/>
      <c r="P53" s="465">
        <f t="shared" si="4"/>
        <v>154</v>
      </c>
      <c r="Q53" s="467"/>
      <c r="R53" s="465"/>
      <c r="S53" s="467"/>
      <c r="T53" s="465"/>
      <c r="U53" s="467"/>
      <c r="V53" s="465"/>
      <c r="W53" s="465"/>
      <c r="X53" s="465"/>
      <c r="Y53" s="468"/>
      <c r="Z53" s="465"/>
      <c r="AA53" s="467"/>
      <c r="AB53" s="465"/>
      <c r="AC53" s="468">
        <f t="shared" si="5"/>
        <v>0</v>
      </c>
      <c r="AD53" s="385">
        <f t="shared" si="6"/>
        <v>154</v>
      </c>
      <c r="AE53" s="419">
        <f t="shared" si="7"/>
        <v>0.23404255319148937</v>
      </c>
    </row>
    <row r="54" spans="2:31" ht="14.1" customHeight="1">
      <c r="B54" s="199" t="s">
        <v>65</v>
      </c>
      <c r="C54" s="461">
        <v>819</v>
      </c>
      <c r="D54" s="470">
        <v>5</v>
      </c>
      <c r="E54" s="471">
        <v>72</v>
      </c>
      <c r="F54" s="470"/>
      <c r="G54" s="471"/>
      <c r="H54" s="470"/>
      <c r="I54" s="471"/>
      <c r="J54" s="464">
        <v>1</v>
      </c>
      <c r="K54" s="463">
        <v>75</v>
      </c>
      <c r="L54" s="463"/>
      <c r="M54" s="463"/>
      <c r="N54" s="463"/>
      <c r="O54" s="464"/>
      <c r="P54" s="463">
        <f t="shared" si="4"/>
        <v>153</v>
      </c>
      <c r="Q54" s="464"/>
      <c r="R54" s="463"/>
      <c r="S54" s="464"/>
      <c r="T54" s="463"/>
      <c r="U54" s="464"/>
      <c r="V54" s="463"/>
      <c r="W54" s="463"/>
      <c r="X54" s="463"/>
      <c r="Y54" s="461"/>
      <c r="Z54" s="463"/>
      <c r="AA54" s="464"/>
      <c r="AB54" s="463"/>
      <c r="AC54" s="461">
        <f t="shared" si="5"/>
        <v>0</v>
      </c>
      <c r="AD54" s="381">
        <f t="shared" si="6"/>
        <v>153</v>
      </c>
      <c r="AE54" s="417">
        <f t="shared" si="7"/>
        <v>0.18681318681318682</v>
      </c>
    </row>
    <row r="55" spans="2:31" ht="14.1" customHeight="1">
      <c r="B55" s="199" t="s">
        <v>66</v>
      </c>
      <c r="C55" s="461">
        <v>934</v>
      </c>
      <c r="D55" s="462">
        <v>35</v>
      </c>
      <c r="E55" s="463">
        <v>112</v>
      </c>
      <c r="F55" s="462"/>
      <c r="G55" s="463"/>
      <c r="H55" s="462"/>
      <c r="I55" s="463"/>
      <c r="J55" s="464">
        <v>15</v>
      </c>
      <c r="K55" s="463">
        <v>149</v>
      </c>
      <c r="L55" s="463"/>
      <c r="M55" s="463"/>
      <c r="N55" s="463"/>
      <c r="O55" s="464"/>
      <c r="P55" s="463">
        <f t="shared" si="4"/>
        <v>311</v>
      </c>
      <c r="Q55" s="462"/>
      <c r="R55" s="463"/>
      <c r="S55" s="464"/>
      <c r="T55" s="463"/>
      <c r="U55" s="464"/>
      <c r="V55" s="463"/>
      <c r="W55" s="463"/>
      <c r="X55" s="463"/>
      <c r="Y55" s="461"/>
      <c r="Z55" s="463"/>
      <c r="AA55" s="464"/>
      <c r="AB55" s="463"/>
      <c r="AC55" s="461">
        <f t="shared" si="5"/>
        <v>0</v>
      </c>
      <c r="AD55" s="381">
        <f t="shared" si="6"/>
        <v>311</v>
      </c>
      <c r="AE55" s="417">
        <f t="shared" si="7"/>
        <v>0.33297644539614563</v>
      </c>
    </row>
    <row r="56" spans="2:31" ht="14.1" customHeight="1">
      <c r="B56" s="199" t="s">
        <v>67</v>
      </c>
      <c r="C56" s="461">
        <v>1345</v>
      </c>
      <c r="D56" s="462">
        <v>1</v>
      </c>
      <c r="E56" s="463">
        <v>232</v>
      </c>
      <c r="F56" s="462"/>
      <c r="G56" s="463"/>
      <c r="H56" s="462"/>
      <c r="I56" s="463"/>
      <c r="J56" s="464">
        <v>0</v>
      </c>
      <c r="K56" s="463">
        <v>178</v>
      </c>
      <c r="L56" s="463"/>
      <c r="M56" s="463"/>
      <c r="N56" s="463"/>
      <c r="O56" s="464"/>
      <c r="P56" s="463">
        <f t="shared" si="4"/>
        <v>411</v>
      </c>
      <c r="Q56" s="462"/>
      <c r="R56" s="463"/>
      <c r="S56" s="464"/>
      <c r="T56" s="463"/>
      <c r="U56" s="464"/>
      <c r="V56" s="463"/>
      <c r="W56" s="463"/>
      <c r="X56" s="463"/>
      <c r="Y56" s="461"/>
      <c r="Z56" s="463"/>
      <c r="AA56" s="464"/>
      <c r="AB56" s="463"/>
      <c r="AC56" s="461">
        <f t="shared" si="5"/>
        <v>0</v>
      </c>
      <c r="AD56" s="381">
        <f t="shared" si="6"/>
        <v>411</v>
      </c>
      <c r="AE56" s="417">
        <f t="shared" si="7"/>
        <v>0.30557620817843867</v>
      </c>
    </row>
    <row r="57" spans="2:31" ht="14.1" customHeight="1">
      <c r="B57" s="199" t="s">
        <v>68</v>
      </c>
      <c r="C57" s="461">
        <v>1719</v>
      </c>
      <c r="D57" s="462">
        <v>130</v>
      </c>
      <c r="E57" s="463">
        <v>75</v>
      </c>
      <c r="F57" s="462"/>
      <c r="G57" s="463"/>
      <c r="H57" s="462"/>
      <c r="I57" s="463"/>
      <c r="J57" s="464">
        <v>92</v>
      </c>
      <c r="K57" s="463">
        <v>86</v>
      </c>
      <c r="L57" s="463"/>
      <c r="M57" s="463"/>
      <c r="N57" s="463"/>
      <c r="O57" s="464"/>
      <c r="P57" s="463">
        <f t="shared" si="4"/>
        <v>383</v>
      </c>
      <c r="Q57" s="462">
        <v>35</v>
      </c>
      <c r="R57" s="463">
        <v>0</v>
      </c>
      <c r="S57" s="464"/>
      <c r="T57" s="463"/>
      <c r="U57" s="464"/>
      <c r="V57" s="463"/>
      <c r="W57" s="464">
        <v>13</v>
      </c>
      <c r="X57" s="463">
        <v>0</v>
      </c>
      <c r="Y57" s="461"/>
      <c r="Z57" s="463"/>
      <c r="AA57" s="464"/>
      <c r="AB57" s="463"/>
      <c r="AC57" s="461">
        <f t="shared" si="5"/>
        <v>48</v>
      </c>
      <c r="AD57" s="381">
        <f t="shared" si="6"/>
        <v>431</v>
      </c>
      <c r="AE57" s="417">
        <f t="shared" si="7"/>
        <v>0.25072716695753344</v>
      </c>
    </row>
    <row r="58" spans="2:31" ht="14.1" customHeight="1">
      <c r="B58" s="200" t="s">
        <v>69</v>
      </c>
      <c r="C58" s="465">
        <v>1701</v>
      </c>
      <c r="D58" s="466">
        <v>123</v>
      </c>
      <c r="E58" s="465">
        <v>121</v>
      </c>
      <c r="F58" s="466"/>
      <c r="G58" s="465"/>
      <c r="H58" s="466"/>
      <c r="I58" s="465"/>
      <c r="J58" s="467">
        <v>96</v>
      </c>
      <c r="K58" s="463">
        <v>131</v>
      </c>
      <c r="L58" s="463"/>
      <c r="M58" s="463"/>
      <c r="N58" s="463"/>
      <c r="O58" s="464"/>
      <c r="P58" s="465">
        <f t="shared" si="4"/>
        <v>471</v>
      </c>
      <c r="Q58" s="465"/>
      <c r="R58" s="465"/>
      <c r="S58" s="467"/>
      <c r="T58" s="465"/>
      <c r="U58" s="467"/>
      <c r="V58" s="465"/>
      <c r="W58" s="465"/>
      <c r="X58" s="465"/>
      <c r="Y58" s="468"/>
      <c r="Z58" s="465"/>
      <c r="AA58" s="467"/>
      <c r="AB58" s="465"/>
      <c r="AC58" s="468">
        <f t="shared" si="5"/>
        <v>0</v>
      </c>
      <c r="AD58" s="385">
        <f t="shared" si="6"/>
        <v>471</v>
      </c>
      <c r="AE58" s="419">
        <f t="shared" si="7"/>
        <v>0.27689594356261021</v>
      </c>
    </row>
    <row r="59" spans="2:31" ht="14.1" customHeight="1">
      <c r="B59" s="202" t="s">
        <v>70</v>
      </c>
      <c r="C59" s="461">
        <v>1380</v>
      </c>
      <c r="D59" s="462">
        <v>35</v>
      </c>
      <c r="E59" s="463">
        <v>152</v>
      </c>
      <c r="F59" s="462"/>
      <c r="G59" s="463"/>
      <c r="H59" s="462"/>
      <c r="I59" s="463"/>
      <c r="J59" s="464">
        <v>10</v>
      </c>
      <c r="K59" s="471">
        <v>148</v>
      </c>
      <c r="L59" s="471"/>
      <c r="M59" s="471"/>
      <c r="N59" s="471"/>
      <c r="O59" s="472"/>
      <c r="P59" s="463">
        <f t="shared" si="4"/>
        <v>345</v>
      </c>
      <c r="Q59" s="463"/>
      <c r="R59" s="463"/>
      <c r="S59" s="464"/>
      <c r="T59" s="463"/>
      <c r="U59" s="464"/>
      <c r="V59" s="463"/>
      <c r="W59" s="463"/>
      <c r="X59" s="463"/>
      <c r="Y59" s="461"/>
      <c r="Z59" s="463"/>
      <c r="AA59" s="464"/>
      <c r="AB59" s="463"/>
      <c r="AC59" s="461">
        <f t="shared" si="5"/>
        <v>0</v>
      </c>
      <c r="AD59" s="381">
        <f t="shared" si="6"/>
        <v>345</v>
      </c>
      <c r="AE59" s="417">
        <f t="shared" si="7"/>
        <v>0.25</v>
      </c>
    </row>
    <row r="60" spans="2:31" ht="14.1" customHeight="1">
      <c r="B60" s="199" t="s">
        <v>71</v>
      </c>
      <c r="C60" s="461">
        <v>1849</v>
      </c>
      <c r="D60" s="462"/>
      <c r="E60" s="463">
        <v>233</v>
      </c>
      <c r="F60" s="462"/>
      <c r="G60" s="463"/>
      <c r="H60" s="462"/>
      <c r="I60" s="463"/>
      <c r="J60" s="464"/>
      <c r="K60" s="463">
        <v>183</v>
      </c>
      <c r="L60" s="463"/>
      <c r="M60" s="463"/>
      <c r="N60" s="463"/>
      <c r="O60" s="464"/>
      <c r="P60" s="463">
        <f t="shared" si="4"/>
        <v>416</v>
      </c>
      <c r="Q60" s="463"/>
      <c r="R60" s="463"/>
      <c r="S60" s="464"/>
      <c r="T60" s="463"/>
      <c r="U60" s="464"/>
      <c r="V60" s="463"/>
      <c r="W60" s="463"/>
      <c r="X60" s="463"/>
      <c r="Y60" s="461"/>
      <c r="Z60" s="463"/>
      <c r="AA60" s="464"/>
      <c r="AB60" s="463"/>
      <c r="AC60" s="461">
        <f t="shared" si="5"/>
        <v>0</v>
      </c>
      <c r="AD60" s="381">
        <f t="shared" si="6"/>
        <v>416</v>
      </c>
      <c r="AE60" s="417">
        <f t="shared" si="7"/>
        <v>0.22498647917793402</v>
      </c>
    </row>
    <row r="61" spans="2:31" ht="14.1" customHeight="1">
      <c r="B61" s="199" t="s">
        <v>72</v>
      </c>
      <c r="C61" s="461">
        <v>928</v>
      </c>
      <c r="D61" s="462">
        <v>62</v>
      </c>
      <c r="E61" s="463">
        <v>60</v>
      </c>
      <c r="F61" s="462"/>
      <c r="G61" s="463"/>
      <c r="H61" s="462"/>
      <c r="I61" s="463"/>
      <c r="J61" s="464">
        <v>1</v>
      </c>
      <c r="K61" s="463">
        <v>101</v>
      </c>
      <c r="L61" s="463"/>
      <c r="M61" s="463"/>
      <c r="N61" s="463"/>
      <c r="O61" s="464"/>
      <c r="P61" s="463">
        <f t="shared" si="4"/>
        <v>224</v>
      </c>
      <c r="Q61" s="463">
        <v>0</v>
      </c>
      <c r="R61" s="463"/>
      <c r="S61" s="464"/>
      <c r="T61" s="463"/>
      <c r="U61" s="464"/>
      <c r="V61" s="463"/>
      <c r="W61" s="463">
        <v>0</v>
      </c>
      <c r="X61" s="463"/>
      <c r="Y61" s="461"/>
      <c r="Z61" s="463"/>
      <c r="AA61" s="464"/>
      <c r="AB61" s="463"/>
      <c r="AC61" s="461">
        <f t="shared" si="5"/>
        <v>0</v>
      </c>
      <c r="AD61" s="381">
        <f t="shared" si="6"/>
        <v>224</v>
      </c>
      <c r="AE61" s="417">
        <f t="shared" si="7"/>
        <v>0.2413793103448276</v>
      </c>
    </row>
    <row r="62" spans="2:31" ht="14.1" customHeight="1">
      <c r="B62" s="199" t="s">
        <v>127</v>
      </c>
      <c r="C62" s="461">
        <v>610</v>
      </c>
      <c r="D62" s="462">
        <v>75</v>
      </c>
      <c r="E62" s="463"/>
      <c r="F62" s="462"/>
      <c r="G62" s="463"/>
      <c r="H62" s="462"/>
      <c r="I62" s="463"/>
      <c r="J62" s="464">
        <v>73</v>
      </c>
      <c r="K62" s="463"/>
      <c r="L62" s="463"/>
      <c r="M62" s="463"/>
      <c r="N62" s="463"/>
      <c r="O62" s="464"/>
      <c r="P62" s="463">
        <f t="shared" si="4"/>
        <v>148</v>
      </c>
      <c r="Q62" s="463"/>
      <c r="R62" s="463"/>
      <c r="S62" s="464"/>
      <c r="T62" s="463"/>
      <c r="U62" s="464"/>
      <c r="V62" s="463"/>
      <c r="W62" s="463"/>
      <c r="X62" s="463"/>
      <c r="Y62" s="461"/>
      <c r="Z62" s="463"/>
      <c r="AA62" s="464"/>
      <c r="AB62" s="463"/>
      <c r="AC62" s="461">
        <f t="shared" si="5"/>
        <v>0</v>
      </c>
      <c r="AD62" s="381">
        <f t="shared" si="6"/>
        <v>148</v>
      </c>
      <c r="AE62" s="417">
        <f t="shared" si="7"/>
        <v>0.24262295081967214</v>
      </c>
    </row>
    <row r="63" spans="2:31" ht="14.1" customHeight="1">
      <c r="B63" s="200" t="s">
        <v>74</v>
      </c>
      <c r="C63" s="465">
        <v>600</v>
      </c>
      <c r="D63" s="462">
        <v>20</v>
      </c>
      <c r="E63" s="463">
        <v>68</v>
      </c>
      <c r="F63" s="462"/>
      <c r="G63" s="463"/>
      <c r="H63" s="462"/>
      <c r="I63" s="463"/>
      <c r="J63" s="467">
        <v>6</v>
      </c>
      <c r="K63" s="465">
        <v>55</v>
      </c>
      <c r="L63" s="465"/>
      <c r="M63" s="465"/>
      <c r="N63" s="465"/>
      <c r="O63" s="464"/>
      <c r="P63" s="465">
        <f t="shared" si="4"/>
        <v>149</v>
      </c>
      <c r="Q63" s="465"/>
      <c r="R63" s="465"/>
      <c r="S63" s="467"/>
      <c r="T63" s="465"/>
      <c r="U63" s="467"/>
      <c r="V63" s="465"/>
      <c r="W63" s="465"/>
      <c r="X63" s="465"/>
      <c r="Y63" s="468"/>
      <c r="Z63" s="465"/>
      <c r="AA63" s="467"/>
      <c r="AB63" s="465"/>
      <c r="AC63" s="468">
        <f t="shared" si="5"/>
        <v>0</v>
      </c>
      <c r="AD63" s="385">
        <f t="shared" si="6"/>
        <v>149</v>
      </c>
      <c r="AE63" s="419">
        <f t="shared" si="7"/>
        <v>0.24833333333333332</v>
      </c>
    </row>
    <row r="64" spans="2:31" ht="14.1" customHeight="1">
      <c r="B64" s="201" t="s">
        <v>126</v>
      </c>
      <c r="C64" s="474">
        <v>3543</v>
      </c>
      <c r="D64" s="482"/>
      <c r="E64" s="483">
        <v>232</v>
      </c>
      <c r="F64" s="482"/>
      <c r="G64" s="483"/>
      <c r="H64" s="482"/>
      <c r="I64" s="483">
        <v>275</v>
      </c>
      <c r="J64" s="477"/>
      <c r="K64" s="476">
        <v>129</v>
      </c>
      <c r="L64" s="482"/>
      <c r="M64" s="483"/>
      <c r="N64" s="484"/>
      <c r="O64" s="483">
        <v>42</v>
      </c>
      <c r="P64" s="476">
        <f t="shared" si="4"/>
        <v>678</v>
      </c>
      <c r="Q64" s="476"/>
      <c r="R64" s="476"/>
      <c r="S64" s="477"/>
      <c r="T64" s="476"/>
      <c r="U64" s="477"/>
      <c r="V64" s="476"/>
      <c r="W64" s="476"/>
      <c r="X64" s="476"/>
      <c r="Y64" s="474"/>
      <c r="Z64" s="476"/>
      <c r="AA64" s="477"/>
      <c r="AB64" s="476"/>
      <c r="AC64" s="476">
        <f t="shared" si="5"/>
        <v>0</v>
      </c>
      <c r="AD64" s="384">
        <f t="shared" si="6"/>
        <v>678</v>
      </c>
      <c r="AE64" s="421">
        <f t="shared" si="7"/>
        <v>0.19136325148179509</v>
      </c>
    </row>
    <row r="65" spans="2:31" ht="14.1" customHeight="1">
      <c r="B65" s="199" t="s">
        <v>76</v>
      </c>
      <c r="C65" s="461">
        <v>497</v>
      </c>
      <c r="D65" s="462">
        <v>19</v>
      </c>
      <c r="E65" s="463">
        <v>83</v>
      </c>
      <c r="F65" s="462"/>
      <c r="G65" s="463"/>
      <c r="H65" s="462"/>
      <c r="I65" s="463"/>
      <c r="J65" s="464">
        <v>9</v>
      </c>
      <c r="K65" s="463">
        <v>60</v>
      </c>
      <c r="L65" s="478"/>
      <c r="M65" s="463"/>
      <c r="N65" s="478"/>
      <c r="O65" s="464"/>
      <c r="P65" s="463">
        <f t="shared" si="4"/>
        <v>171</v>
      </c>
      <c r="Q65" s="463"/>
      <c r="R65" s="463"/>
      <c r="S65" s="464"/>
      <c r="T65" s="463"/>
      <c r="U65" s="464"/>
      <c r="V65" s="463"/>
      <c r="W65" s="463"/>
      <c r="X65" s="463"/>
      <c r="Y65" s="461"/>
      <c r="Z65" s="463"/>
      <c r="AA65" s="464"/>
      <c r="AB65" s="463"/>
      <c r="AC65" s="461">
        <f t="shared" si="5"/>
        <v>0</v>
      </c>
      <c r="AD65" s="381">
        <f t="shared" si="6"/>
        <v>171</v>
      </c>
      <c r="AE65" s="417">
        <f t="shared" si="7"/>
        <v>0.34406438631790742</v>
      </c>
    </row>
    <row r="66" spans="2:31" ht="14.1" customHeight="1">
      <c r="B66" s="199" t="s">
        <v>77</v>
      </c>
      <c r="C66" s="461">
        <v>53</v>
      </c>
      <c r="D66" s="462">
        <v>3</v>
      </c>
      <c r="E66" s="463"/>
      <c r="F66" s="462"/>
      <c r="G66" s="463"/>
      <c r="H66" s="462"/>
      <c r="I66" s="463"/>
      <c r="J66" s="464">
        <v>8</v>
      </c>
      <c r="K66" s="463"/>
      <c r="L66" s="463"/>
      <c r="M66" s="463"/>
      <c r="N66" s="463"/>
      <c r="O66" s="464"/>
      <c r="P66" s="463">
        <f t="shared" si="4"/>
        <v>11</v>
      </c>
      <c r="Q66" s="464">
        <v>11</v>
      </c>
      <c r="R66" s="463"/>
      <c r="S66" s="464"/>
      <c r="T66" s="463"/>
      <c r="U66" s="464"/>
      <c r="V66" s="463"/>
      <c r="W66" s="464"/>
      <c r="X66" s="463"/>
      <c r="Y66" s="461"/>
      <c r="Z66" s="463"/>
      <c r="AA66" s="464"/>
      <c r="AB66" s="463"/>
      <c r="AC66" s="461">
        <f t="shared" si="5"/>
        <v>11</v>
      </c>
      <c r="AD66" s="381">
        <f t="shared" si="6"/>
        <v>22</v>
      </c>
      <c r="AE66" s="417">
        <f t="shared" si="7"/>
        <v>0.41509433962264153</v>
      </c>
    </row>
    <row r="67" spans="2:31" ht="14.1" customHeight="1">
      <c r="B67" s="199" t="s">
        <v>78</v>
      </c>
      <c r="C67" s="461">
        <v>14</v>
      </c>
      <c r="D67" s="462"/>
      <c r="E67" s="463"/>
      <c r="F67" s="462"/>
      <c r="G67" s="463"/>
      <c r="H67" s="462"/>
      <c r="I67" s="463"/>
      <c r="J67" s="464"/>
      <c r="K67" s="463">
        <v>1</v>
      </c>
      <c r="L67" s="463"/>
      <c r="M67" s="463"/>
      <c r="N67" s="463"/>
      <c r="O67" s="464"/>
      <c r="P67" s="463">
        <f t="shared" si="4"/>
        <v>1</v>
      </c>
      <c r="Q67" s="464"/>
      <c r="R67" s="463"/>
      <c r="S67" s="464"/>
      <c r="T67" s="463"/>
      <c r="U67" s="464"/>
      <c r="V67" s="463"/>
      <c r="W67" s="463"/>
      <c r="X67" s="463"/>
      <c r="Y67" s="461"/>
      <c r="Z67" s="463"/>
      <c r="AA67" s="464"/>
      <c r="AB67" s="463"/>
      <c r="AC67" s="461">
        <f t="shared" si="5"/>
        <v>0</v>
      </c>
      <c r="AD67" s="381">
        <f t="shared" si="6"/>
        <v>1</v>
      </c>
      <c r="AE67" s="417">
        <f t="shared" si="7"/>
        <v>7.1428571428571425E-2</v>
      </c>
    </row>
    <row r="68" spans="2:31" ht="14.1" customHeight="1">
      <c r="B68" s="199" t="s">
        <v>125</v>
      </c>
      <c r="C68" s="461">
        <v>65</v>
      </c>
      <c r="D68" s="462">
        <v>0</v>
      </c>
      <c r="E68" s="463">
        <v>2</v>
      </c>
      <c r="F68" s="462"/>
      <c r="G68" s="463"/>
      <c r="H68" s="462"/>
      <c r="I68" s="463"/>
      <c r="J68" s="464">
        <v>0</v>
      </c>
      <c r="K68" s="463">
        <v>2</v>
      </c>
      <c r="L68" s="463"/>
      <c r="M68" s="463"/>
      <c r="N68" s="463"/>
      <c r="O68" s="464"/>
      <c r="P68" s="463">
        <f t="shared" si="4"/>
        <v>4</v>
      </c>
      <c r="Q68" s="464"/>
      <c r="R68" s="463"/>
      <c r="S68" s="464"/>
      <c r="T68" s="463"/>
      <c r="U68" s="464"/>
      <c r="V68" s="463"/>
      <c r="W68" s="463"/>
      <c r="X68" s="463"/>
      <c r="Y68" s="461"/>
      <c r="Z68" s="463"/>
      <c r="AA68" s="464"/>
      <c r="AB68" s="463"/>
      <c r="AC68" s="461">
        <f t="shared" si="5"/>
        <v>0</v>
      </c>
      <c r="AD68" s="381">
        <f t="shared" si="6"/>
        <v>4</v>
      </c>
      <c r="AE68" s="417">
        <f t="shared" si="7"/>
        <v>6.1538461538461542E-2</v>
      </c>
    </row>
    <row r="69" spans="2:31" ht="14.1" customHeight="1">
      <c r="B69" s="200" t="s">
        <v>124</v>
      </c>
      <c r="C69" s="463">
        <v>142</v>
      </c>
      <c r="D69" s="462"/>
      <c r="E69" s="463"/>
      <c r="F69" s="462"/>
      <c r="G69" s="463"/>
      <c r="H69" s="462"/>
      <c r="I69" s="463"/>
      <c r="J69" s="464"/>
      <c r="K69" s="463"/>
      <c r="L69" s="463"/>
      <c r="M69" s="463"/>
      <c r="N69" s="463"/>
      <c r="O69" s="464"/>
      <c r="P69" s="463">
        <f t="shared" si="4"/>
        <v>0</v>
      </c>
      <c r="Q69" s="464">
        <v>3</v>
      </c>
      <c r="R69" s="463"/>
      <c r="S69" s="464"/>
      <c r="T69" s="463"/>
      <c r="U69" s="464"/>
      <c r="V69" s="463"/>
      <c r="W69" s="464">
        <v>2</v>
      </c>
      <c r="X69" s="463"/>
      <c r="Y69" s="461"/>
      <c r="Z69" s="463"/>
      <c r="AA69" s="464"/>
      <c r="AB69" s="463"/>
      <c r="AC69" s="461">
        <f t="shared" si="5"/>
        <v>5</v>
      </c>
      <c r="AD69" s="381">
        <f t="shared" si="6"/>
        <v>5</v>
      </c>
      <c r="AE69" s="417">
        <f t="shared" si="7"/>
        <v>3.5211267605633804E-2</v>
      </c>
    </row>
    <row r="70" spans="2:31" ht="14.1" customHeight="1">
      <c r="B70" s="199" t="s">
        <v>123</v>
      </c>
      <c r="C70" s="471"/>
      <c r="D70" s="470"/>
      <c r="E70" s="471"/>
      <c r="F70" s="470"/>
      <c r="G70" s="471"/>
      <c r="H70" s="470"/>
      <c r="I70" s="471"/>
      <c r="J70" s="472"/>
      <c r="K70" s="471"/>
      <c r="L70" s="471"/>
      <c r="M70" s="471"/>
      <c r="N70" s="471"/>
      <c r="O70" s="472"/>
      <c r="P70" s="471">
        <f t="shared" si="4"/>
        <v>0</v>
      </c>
      <c r="Q70" s="472"/>
      <c r="R70" s="471"/>
      <c r="S70" s="472"/>
      <c r="T70" s="471"/>
      <c r="U70" s="472"/>
      <c r="V70" s="471"/>
      <c r="W70" s="471"/>
      <c r="X70" s="471"/>
      <c r="Y70" s="469"/>
      <c r="Z70" s="471"/>
      <c r="AA70" s="472"/>
      <c r="AB70" s="471"/>
      <c r="AC70" s="469">
        <f t="shared" si="5"/>
        <v>0</v>
      </c>
      <c r="AD70" s="382">
        <f t="shared" si="6"/>
        <v>0</v>
      </c>
      <c r="AE70" s="420">
        <f t="shared" si="7"/>
        <v>0</v>
      </c>
    </row>
    <row r="71" spans="2:31" ht="14.1" customHeight="1">
      <c r="B71" s="199" t="s">
        <v>122</v>
      </c>
      <c r="C71" s="463">
        <v>16</v>
      </c>
      <c r="D71" s="462"/>
      <c r="E71" s="463"/>
      <c r="F71" s="462"/>
      <c r="G71" s="463"/>
      <c r="H71" s="462"/>
      <c r="I71" s="463"/>
      <c r="J71" s="464"/>
      <c r="K71" s="463"/>
      <c r="L71" s="463"/>
      <c r="M71" s="463"/>
      <c r="N71" s="463"/>
      <c r="O71" s="464"/>
      <c r="P71" s="463">
        <f t="shared" si="4"/>
        <v>0</v>
      </c>
      <c r="Q71" s="464"/>
      <c r="R71" s="463">
        <v>4</v>
      </c>
      <c r="S71" s="464"/>
      <c r="T71" s="463"/>
      <c r="U71" s="464"/>
      <c r="V71" s="463"/>
      <c r="W71" s="463"/>
      <c r="X71" s="463">
        <v>2</v>
      </c>
      <c r="Y71" s="461"/>
      <c r="Z71" s="463"/>
      <c r="AA71" s="464"/>
      <c r="AB71" s="463"/>
      <c r="AC71" s="461">
        <f t="shared" si="5"/>
        <v>6</v>
      </c>
      <c r="AD71" s="381">
        <f t="shared" si="6"/>
        <v>6</v>
      </c>
      <c r="AE71" s="417">
        <f t="shared" si="7"/>
        <v>0.375</v>
      </c>
    </row>
    <row r="72" spans="2:31" ht="14.1" customHeight="1">
      <c r="B72" s="199" t="s">
        <v>121</v>
      </c>
      <c r="C72" s="463">
        <v>17</v>
      </c>
      <c r="D72" s="462"/>
      <c r="E72" s="463"/>
      <c r="F72" s="462"/>
      <c r="G72" s="463"/>
      <c r="H72" s="462"/>
      <c r="I72" s="463"/>
      <c r="J72" s="464"/>
      <c r="K72" s="463"/>
      <c r="L72" s="463"/>
      <c r="M72" s="463"/>
      <c r="N72" s="463"/>
      <c r="O72" s="464"/>
      <c r="P72" s="463">
        <f t="shared" si="4"/>
        <v>0</v>
      </c>
      <c r="Q72" s="464">
        <v>4</v>
      </c>
      <c r="R72" s="463"/>
      <c r="S72" s="464"/>
      <c r="T72" s="463"/>
      <c r="U72" s="464"/>
      <c r="V72" s="463"/>
      <c r="W72" s="464">
        <v>2</v>
      </c>
      <c r="X72" s="463"/>
      <c r="Y72" s="461"/>
      <c r="Z72" s="463"/>
      <c r="AA72" s="464"/>
      <c r="AB72" s="463"/>
      <c r="AC72" s="461">
        <f t="shared" si="5"/>
        <v>6</v>
      </c>
      <c r="AD72" s="381">
        <f t="shared" si="6"/>
        <v>6</v>
      </c>
      <c r="AE72" s="417">
        <f t="shared" si="7"/>
        <v>0.35294117647058826</v>
      </c>
    </row>
    <row r="73" spans="2:31" ht="14.1" customHeight="1">
      <c r="B73" s="199" t="s">
        <v>120</v>
      </c>
      <c r="C73" s="463">
        <v>34</v>
      </c>
      <c r="D73" s="462"/>
      <c r="E73" s="463"/>
      <c r="F73" s="462"/>
      <c r="G73" s="463"/>
      <c r="H73" s="462"/>
      <c r="I73" s="463"/>
      <c r="J73" s="464"/>
      <c r="K73" s="463"/>
      <c r="L73" s="463"/>
      <c r="M73" s="463"/>
      <c r="N73" s="463"/>
      <c r="O73" s="464"/>
      <c r="P73" s="463">
        <f t="shared" si="4"/>
        <v>0</v>
      </c>
      <c r="Q73" s="464">
        <v>3</v>
      </c>
      <c r="R73" s="463">
        <v>2</v>
      </c>
      <c r="S73" s="464"/>
      <c r="T73" s="463"/>
      <c r="U73" s="464"/>
      <c r="V73" s="463"/>
      <c r="W73" s="463">
        <v>1</v>
      </c>
      <c r="X73" s="463">
        <v>2</v>
      </c>
      <c r="Y73" s="461"/>
      <c r="Z73" s="463"/>
      <c r="AA73" s="464"/>
      <c r="AB73" s="463"/>
      <c r="AC73" s="461">
        <f t="shared" si="5"/>
        <v>8</v>
      </c>
      <c r="AD73" s="381">
        <f t="shared" si="6"/>
        <v>8</v>
      </c>
      <c r="AE73" s="417">
        <f t="shared" si="7"/>
        <v>0.23529411764705882</v>
      </c>
    </row>
    <row r="74" spans="2:31" ht="14.1" customHeight="1">
      <c r="B74" s="200" t="s">
        <v>119</v>
      </c>
      <c r="C74" s="465"/>
      <c r="D74" s="466"/>
      <c r="E74" s="465"/>
      <c r="F74" s="466"/>
      <c r="G74" s="465"/>
      <c r="H74" s="466"/>
      <c r="I74" s="465"/>
      <c r="J74" s="467"/>
      <c r="K74" s="465"/>
      <c r="L74" s="465"/>
      <c r="M74" s="465"/>
      <c r="N74" s="465"/>
      <c r="O74" s="467"/>
      <c r="P74" s="465">
        <f t="shared" si="4"/>
        <v>0</v>
      </c>
      <c r="Q74" s="467"/>
      <c r="R74" s="465"/>
      <c r="S74" s="467"/>
      <c r="T74" s="465"/>
      <c r="U74" s="467"/>
      <c r="V74" s="465"/>
      <c r="W74" s="465"/>
      <c r="X74" s="465"/>
      <c r="Y74" s="468"/>
      <c r="Z74" s="465"/>
      <c r="AA74" s="467"/>
      <c r="AB74" s="465"/>
      <c r="AC74" s="468">
        <f t="shared" si="5"/>
        <v>0</v>
      </c>
      <c r="AD74" s="385">
        <f t="shared" si="6"/>
        <v>0</v>
      </c>
      <c r="AE74" s="419">
        <f t="shared" si="7"/>
        <v>0</v>
      </c>
    </row>
    <row r="75" spans="2:31" ht="14.1" customHeight="1">
      <c r="B75" s="199" t="s">
        <v>118</v>
      </c>
      <c r="C75" s="461">
        <v>197</v>
      </c>
      <c r="D75" s="462">
        <v>0</v>
      </c>
      <c r="E75" s="463">
        <v>0</v>
      </c>
      <c r="F75" s="462"/>
      <c r="G75" s="463"/>
      <c r="H75" s="462"/>
      <c r="I75" s="463"/>
      <c r="J75" s="464">
        <v>0</v>
      </c>
      <c r="K75" s="463">
        <v>0</v>
      </c>
      <c r="L75" s="463"/>
      <c r="M75" s="463"/>
      <c r="N75" s="463"/>
      <c r="O75" s="464"/>
      <c r="P75" s="463">
        <f t="shared" si="4"/>
        <v>0</v>
      </c>
      <c r="Q75" s="464">
        <v>0</v>
      </c>
      <c r="R75" s="463">
        <v>17</v>
      </c>
      <c r="S75" s="464"/>
      <c r="T75" s="463"/>
      <c r="U75" s="464"/>
      <c r="V75" s="463"/>
      <c r="W75" s="464">
        <v>0</v>
      </c>
      <c r="X75" s="463">
        <v>11</v>
      </c>
      <c r="Y75" s="461"/>
      <c r="Z75" s="463"/>
      <c r="AA75" s="464"/>
      <c r="AB75" s="463"/>
      <c r="AC75" s="461">
        <f t="shared" si="5"/>
        <v>28</v>
      </c>
      <c r="AD75" s="381">
        <f t="shared" si="6"/>
        <v>28</v>
      </c>
      <c r="AE75" s="417">
        <f t="shared" si="7"/>
        <v>0.14213197969543148</v>
      </c>
    </row>
    <row r="76" spans="2:31" ht="14.1" customHeight="1">
      <c r="B76" s="199" t="s">
        <v>117</v>
      </c>
      <c r="C76" s="461"/>
      <c r="D76" s="462"/>
      <c r="E76" s="463"/>
      <c r="F76" s="462"/>
      <c r="G76" s="463"/>
      <c r="H76" s="462"/>
      <c r="I76" s="463"/>
      <c r="J76" s="464"/>
      <c r="K76" s="463"/>
      <c r="L76" s="463"/>
      <c r="M76" s="463"/>
      <c r="N76" s="463"/>
      <c r="O76" s="464"/>
      <c r="P76" s="463">
        <f t="shared" si="4"/>
        <v>0</v>
      </c>
      <c r="Q76" s="464"/>
      <c r="R76" s="463"/>
      <c r="S76" s="462"/>
      <c r="T76" s="463"/>
      <c r="U76" s="464"/>
      <c r="V76" s="463"/>
      <c r="W76" s="463"/>
      <c r="X76" s="463"/>
      <c r="Y76" s="461"/>
      <c r="Z76" s="463"/>
      <c r="AA76" s="464"/>
      <c r="AB76" s="463"/>
      <c r="AC76" s="461">
        <f t="shared" si="5"/>
        <v>0</v>
      </c>
      <c r="AD76" s="381">
        <f t="shared" si="6"/>
        <v>0</v>
      </c>
      <c r="AE76" s="417">
        <f t="shared" si="7"/>
        <v>0</v>
      </c>
    </row>
    <row r="77" spans="2:31" ht="14.1" customHeight="1">
      <c r="B77" s="197" t="s">
        <v>116</v>
      </c>
      <c r="C77" s="474">
        <v>13</v>
      </c>
      <c r="D77" s="475"/>
      <c r="E77" s="476"/>
      <c r="F77" s="475"/>
      <c r="G77" s="476"/>
      <c r="H77" s="475"/>
      <c r="I77" s="476"/>
      <c r="J77" s="477"/>
      <c r="K77" s="476"/>
      <c r="L77" s="476"/>
      <c r="M77" s="476"/>
      <c r="N77" s="476"/>
      <c r="O77" s="477"/>
      <c r="P77" s="476">
        <f t="shared" si="4"/>
        <v>0</v>
      </c>
      <c r="Q77" s="477"/>
      <c r="R77" s="476">
        <v>2</v>
      </c>
      <c r="S77" s="477"/>
      <c r="T77" s="476"/>
      <c r="U77" s="477"/>
      <c r="V77" s="476"/>
      <c r="W77" s="476"/>
      <c r="X77" s="476"/>
      <c r="Y77" s="474"/>
      <c r="Z77" s="476"/>
      <c r="AA77" s="477"/>
      <c r="AB77" s="476"/>
      <c r="AC77" s="476">
        <f t="shared" si="5"/>
        <v>2</v>
      </c>
      <c r="AD77" s="383">
        <f t="shared" si="6"/>
        <v>2</v>
      </c>
      <c r="AE77" s="421">
        <f t="shared" si="7"/>
        <v>0.15384615384615385</v>
      </c>
    </row>
  </sheetData>
  <mergeCells count="50">
    <mergeCell ref="N8:N9"/>
    <mergeCell ref="AB8:AB9"/>
    <mergeCell ref="Q8:Q9"/>
    <mergeCell ref="R8:R9"/>
    <mergeCell ref="S8:S9"/>
    <mergeCell ref="T8:T9"/>
    <mergeCell ref="U8:U9"/>
    <mergeCell ref="V8:V9"/>
    <mergeCell ref="W8:W9"/>
    <mergeCell ref="X8:X9"/>
    <mergeCell ref="Y8:Y9"/>
    <mergeCell ref="Z8:Z9"/>
    <mergeCell ref="AA8:AA9"/>
    <mergeCell ref="I8:I9"/>
    <mergeCell ref="J8:J9"/>
    <mergeCell ref="K8:K9"/>
    <mergeCell ref="L8:L9"/>
    <mergeCell ref="M8:M9"/>
    <mergeCell ref="B4:B10"/>
    <mergeCell ref="C4:C8"/>
    <mergeCell ref="D4:P4"/>
    <mergeCell ref="Q4:AC4"/>
    <mergeCell ref="AD4:AD8"/>
    <mergeCell ref="AA7:AB7"/>
    <mergeCell ref="D6:I6"/>
    <mergeCell ref="J6:O6"/>
    <mergeCell ref="Q6:V6"/>
    <mergeCell ref="W6:AB6"/>
    <mergeCell ref="D7:E7"/>
    <mergeCell ref="F7:G7"/>
    <mergeCell ref="H7:I7"/>
    <mergeCell ref="J7:K7"/>
    <mergeCell ref="L7:M7"/>
    <mergeCell ref="N7:O7"/>
    <mergeCell ref="AE4:AE8"/>
    <mergeCell ref="D5:O5"/>
    <mergeCell ref="P5:P8"/>
    <mergeCell ref="Q5:AB5"/>
    <mergeCell ref="AC5:AC8"/>
    <mergeCell ref="Q7:R7"/>
    <mergeCell ref="S7:T7"/>
    <mergeCell ref="U7:V7"/>
    <mergeCell ref="W7:X7"/>
    <mergeCell ref="Y7:Z7"/>
    <mergeCell ref="O8:O9"/>
    <mergeCell ref="D8:D9"/>
    <mergeCell ref="E8:E9"/>
    <mergeCell ref="F8:F9"/>
    <mergeCell ref="G8:G9"/>
    <mergeCell ref="H8:H9"/>
  </mergeCells>
  <phoneticPr fontId="3"/>
  <pageMargins left="0.59055118110236227" right="0.39370078740157483" top="0.39370078740157483" bottom="0.39370078740157483" header="0.19685039370078741" footer="0.19685039370078741"/>
  <pageSetup paperSize="9" scale="79" fitToWidth="0" orientation="portrait" r:id="rId1"/>
  <headerFooter scaleWithDoc="0">
    <oddFooter>&amp;C&amp;P</oddFooter>
  </headerFooter>
  <colBreaks count="1" manualBreakCount="1">
    <brk id="16" min="1" max="76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  <pageSetUpPr fitToPage="1"/>
  </sheetPr>
  <dimension ref="A1:J60"/>
  <sheetViews>
    <sheetView view="pageBreakPreview" zoomScale="70" zoomScaleNormal="80" zoomScaleSheetLayoutView="70" workbookViewId="0">
      <pane ySplit="4" topLeftCell="A5" activePane="bottomLeft" state="frozen"/>
      <selection activeCell="E32" sqref="E32"/>
      <selection pane="bottomLeft" activeCell="E7" sqref="E7"/>
    </sheetView>
  </sheetViews>
  <sheetFormatPr defaultColWidth="9" defaultRowHeight="13.5"/>
  <cols>
    <col min="1" max="1" width="4.75" style="73" customWidth="1"/>
    <col min="2" max="2" width="4.75" style="59" customWidth="1"/>
    <col min="3" max="3" width="16.625" style="60" customWidth="1"/>
    <col min="4" max="5" width="18.625" style="61" customWidth="1"/>
    <col min="6" max="6" width="18.625" style="79" customWidth="1"/>
    <col min="7" max="7" width="9" style="61" customWidth="1"/>
    <col min="8" max="16384" width="9" style="61"/>
  </cols>
  <sheetData>
    <row r="1" spans="1:10" ht="27.75" customHeight="1">
      <c r="A1" s="152" t="s">
        <v>99</v>
      </c>
      <c r="F1" s="62"/>
    </row>
    <row r="2" spans="1:10" ht="27.75" customHeight="1">
      <c r="A2" s="63"/>
      <c r="F2" s="112" t="s">
        <v>343</v>
      </c>
    </row>
    <row r="3" spans="1:10" ht="24" customHeight="1">
      <c r="A3" s="538" t="s">
        <v>41</v>
      </c>
      <c r="B3" s="540" t="s">
        <v>42</v>
      </c>
      <c r="C3" s="542" t="s">
        <v>43</v>
      </c>
      <c r="D3" s="149" t="s">
        <v>101</v>
      </c>
      <c r="E3" s="150" t="s">
        <v>103</v>
      </c>
      <c r="F3" s="151" t="s">
        <v>104</v>
      </c>
    </row>
    <row r="4" spans="1:10" s="59" customFormat="1" ht="24" customHeight="1">
      <c r="A4" s="539"/>
      <c r="B4" s="541"/>
      <c r="C4" s="543"/>
      <c r="D4" s="106" t="s">
        <v>102</v>
      </c>
      <c r="E4" s="107" t="s">
        <v>102</v>
      </c>
      <c r="F4" s="148" t="s">
        <v>105</v>
      </c>
      <c r="G4" s="64"/>
      <c r="J4" s="152"/>
    </row>
    <row r="5" spans="1:10" ht="24.75" customHeight="1">
      <c r="A5" s="65"/>
      <c r="B5" s="66"/>
      <c r="C5" s="96" t="s">
        <v>44</v>
      </c>
      <c r="D5" s="386">
        <v>1621214</v>
      </c>
      <c r="E5" s="387">
        <v>801617</v>
      </c>
      <c r="F5" s="195">
        <f>E5/D5*100</f>
        <v>49.445477278138483</v>
      </c>
      <c r="I5" s="159" t="str">
        <f>IF(AND(D5=SUM(D6,D8:D10),E5=SUM(E6,E8:E10))=TRUE,"OK","MISS")</f>
        <v>OK</v>
      </c>
    </row>
    <row r="6" spans="1:10" ht="24.75" customHeight="1">
      <c r="A6" s="65"/>
      <c r="B6" s="66"/>
      <c r="C6" s="97" t="s">
        <v>45</v>
      </c>
      <c r="D6" s="388">
        <v>1049195</v>
      </c>
      <c r="E6" s="389">
        <v>501719</v>
      </c>
      <c r="F6" s="84">
        <f t="shared" ref="F6:F56" si="0">E6/D6*100</f>
        <v>47.819423462750017</v>
      </c>
    </row>
    <row r="7" spans="1:10" ht="24.75" customHeight="1">
      <c r="A7" s="65"/>
      <c r="B7" s="67"/>
      <c r="C7" s="98" t="s">
        <v>46</v>
      </c>
      <c r="D7" s="108">
        <f>SUM(D11:D40)</f>
        <v>567677</v>
      </c>
      <c r="E7" s="109">
        <f>SUM(E11:E40)</f>
        <v>298767</v>
      </c>
      <c r="F7" s="84">
        <f t="shared" si="0"/>
        <v>52.629752482485635</v>
      </c>
      <c r="G7" s="68"/>
    </row>
    <row r="8" spans="1:10" ht="24.75" customHeight="1">
      <c r="A8" s="65"/>
      <c r="B8" s="66"/>
      <c r="C8" s="97" t="s">
        <v>47</v>
      </c>
      <c r="D8" s="108">
        <f>SUMIF($C11:$C40,"*市",D11:D40)</f>
        <v>557729</v>
      </c>
      <c r="E8" s="109">
        <f>SUMIF($C11:$C40,"*市",E11:E40)</f>
        <v>293653</v>
      </c>
      <c r="F8" s="84">
        <f t="shared" si="0"/>
        <v>52.651556580346373</v>
      </c>
    </row>
    <row r="9" spans="1:10" ht="24.75" customHeight="1">
      <c r="A9" s="65"/>
      <c r="B9" s="66"/>
      <c r="C9" s="99" t="s">
        <v>48</v>
      </c>
      <c r="D9" s="110">
        <f>D7-D8</f>
        <v>9948</v>
      </c>
      <c r="E9" s="111">
        <f>E7-E8</f>
        <v>5114</v>
      </c>
      <c r="F9" s="85">
        <f t="shared" si="0"/>
        <v>51.407318053880182</v>
      </c>
    </row>
    <row r="10" spans="1:10" ht="24.75" customHeight="1">
      <c r="A10" s="69"/>
      <c r="B10" s="70"/>
      <c r="C10" s="100" t="s">
        <v>49</v>
      </c>
      <c r="D10" s="157">
        <f>SUM(D41:D49)</f>
        <v>4342</v>
      </c>
      <c r="E10" s="158">
        <f>SUM(E41:E49)</f>
        <v>1131</v>
      </c>
      <c r="F10" s="86">
        <f t="shared" si="0"/>
        <v>26.047904191616766</v>
      </c>
    </row>
    <row r="11" spans="1:10" ht="24.75" customHeight="1">
      <c r="A11" s="65">
        <v>1</v>
      </c>
      <c r="B11" s="66">
        <v>9</v>
      </c>
      <c r="C11" s="101" t="s">
        <v>50</v>
      </c>
      <c r="D11" s="390">
        <v>79946</v>
      </c>
      <c r="E11" s="391">
        <v>41159</v>
      </c>
      <c r="F11" s="83">
        <f t="shared" si="0"/>
        <v>51.483501363420316</v>
      </c>
    </row>
    <row r="12" spans="1:10" ht="24.75" customHeight="1">
      <c r="A12" s="65">
        <v>2</v>
      </c>
      <c r="B12" s="66">
        <v>14</v>
      </c>
      <c r="C12" s="102" t="s">
        <v>51</v>
      </c>
      <c r="D12" s="392">
        <v>23592</v>
      </c>
      <c r="E12" s="389">
        <v>8348</v>
      </c>
      <c r="F12" s="84">
        <f t="shared" si="0"/>
        <v>35.384876229230251</v>
      </c>
    </row>
    <row r="13" spans="1:10" ht="24.75" customHeight="1">
      <c r="A13" s="65">
        <v>3</v>
      </c>
      <c r="B13" s="66">
        <v>20</v>
      </c>
      <c r="C13" s="102" t="s">
        <v>52</v>
      </c>
      <c r="D13" s="392">
        <v>17640</v>
      </c>
      <c r="E13" s="389">
        <v>9035</v>
      </c>
      <c r="F13" s="84">
        <f t="shared" si="0"/>
        <v>51.218820861678005</v>
      </c>
    </row>
    <row r="14" spans="1:10" ht="24.75" customHeight="1">
      <c r="A14" s="65">
        <v>4</v>
      </c>
      <c r="B14" s="66">
        <v>21</v>
      </c>
      <c r="C14" s="102" t="s">
        <v>53</v>
      </c>
      <c r="D14" s="392">
        <v>21743</v>
      </c>
      <c r="E14" s="389">
        <v>11433</v>
      </c>
      <c r="F14" s="84">
        <f t="shared" si="0"/>
        <v>52.582440325622038</v>
      </c>
    </row>
    <row r="15" spans="1:10" ht="24.75" customHeight="1">
      <c r="A15" s="65">
        <v>5</v>
      </c>
      <c r="B15" s="66">
        <v>1</v>
      </c>
      <c r="C15" s="102" t="s">
        <v>54</v>
      </c>
      <c r="D15" s="392">
        <v>20365</v>
      </c>
      <c r="E15" s="389">
        <v>11266</v>
      </c>
      <c r="F15" s="84">
        <f t="shared" si="0"/>
        <v>55.320402651608148</v>
      </c>
    </row>
    <row r="16" spans="1:10" ht="24.75" customHeight="1">
      <c r="A16" s="65">
        <v>6</v>
      </c>
      <c r="B16" s="66">
        <v>22</v>
      </c>
      <c r="C16" s="102" t="s">
        <v>55</v>
      </c>
      <c r="D16" s="392">
        <v>29865</v>
      </c>
      <c r="E16" s="389">
        <v>18751</v>
      </c>
      <c r="F16" s="84">
        <f t="shared" si="0"/>
        <v>62.785869747195711</v>
      </c>
    </row>
    <row r="17" spans="1:6" ht="24.75" customHeight="1">
      <c r="A17" s="65">
        <v>7</v>
      </c>
      <c r="B17" s="66">
        <v>15</v>
      </c>
      <c r="C17" s="102" t="s">
        <v>56</v>
      </c>
      <c r="D17" s="392">
        <v>14770</v>
      </c>
      <c r="E17" s="389">
        <v>7686</v>
      </c>
      <c r="F17" s="84">
        <f t="shared" si="0"/>
        <v>52.037914691943129</v>
      </c>
    </row>
    <row r="18" spans="1:6" ht="24.75" customHeight="1">
      <c r="A18" s="65">
        <v>8</v>
      </c>
      <c r="B18" s="66">
        <v>23</v>
      </c>
      <c r="C18" s="102" t="s">
        <v>57</v>
      </c>
      <c r="D18" s="392">
        <v>27210</v>
      </c>
      <c r="E18" s="389">
        <v>13729</v>
      </c>
      <c r="F18" s="84">
        <f t="shared" si="0"/>
        <v>50.455714810731344</v>
      </c>
    </row>
    <row r="19" spans="1:6" ht="24.75" customHeight="1">
      <c r="A19" s="65">
        <v>9</v>
      </c>
      <c r="B19" s="66">
        <v>10</v>
      </c>
      <c r="C19" s="102" t="s">
        <v>58</v>
      </c>
      <c r="D19" s="392">
        <v>63401</v>
      </c>
      <c r="E19" s="389">
        <v>32980</v>
      </c>
      <c r="F19" s="84">
        <f t="shared" si="0"/>
        <v>52.018106969921604</v>
      </c>
    </row>
    <row r="20" spans="1:6" ht="24.75" customHeight="1">
      <c r="A20" s="65">
        <v>10</v>
      </c>
      <c r="B20" s="66">
        <v>24</v>
      </c>
      <c r="C20" s="102" t="s">
        <v>59</v>
      </c>
      <c r="D20" s="392">
        <v>13604</v>
      </c>
      <c r="E20" s="389">
        <v>7791</v>
      </c>
      <c r="F20" s="84">
        <f t="shared" si="0"/>
        <v>57.269920611584823</v>
      </c>
    </row>
    <row r="21" spans="1:6" ht="24.75" customHeight="1">
      <c r="A21" s="65">
        <v>11</v>
      </c>
      <c r="B21" s="66">
        <v>26</v>
      </c>
      <c r="C21" s="102" t="s">
        <v>60</v>
      </c>
      <c r="D21" s="392">
        <v>24339</v>
      </c>
      <c r="E21" s="389">
        <v>11748</v>
      </c>
      <c r="F21" s="84">
        <f t="shared" si="0"/>
        <v>48.268211512387523</v>
      </c>
    </row>
    <row r="22" spans="1:6" ht="24.75" customHeight="1">
      <c r="A22" s="65">
        <v>12</v>
      </c>
      <c r="B22" s="66">
        <v>11</v>
      </c>
      <c r="C22" s="102" t="s">
        <v>61</v>
      </c>
      <c r="D22" s="392">
        <v>25406</v>
      </c>
      <c r="E22" s="389">
        <v>13048</v>
      </c>
      <c r="F22" s="84">
        <f t="shared" si="0"/>
        <v>51.357946941667322</v>
      </c>
    </row>
    <row r="23" spans="1:6" ht="24.75" customHeight="1">
      <c r="A23" s="65">
        <v>13</v>
      </c>
      <c r="B23" s="66">
        <v>27</v>
      </c>
      <c r="C23" s="102" t="s">
        <v>62</v>
      </c>
      <c r="D23" s="392">
        <v>21439</v>
      </c>
      <c r="E23" s="389">
        <v>11621</v>
      </c>
      <c r="F23" s="84">
        <f t="shared" si="0"/>
        <v>54.204953589253236</v>
      </c>
    </row>
    <row r="24" spans="1:6" ht="24.75" customHeight="1">
      <c r="A24" s="65">
        <v>14</v>
      </c>
      <c r="B24" s="66">
        <v>16</v>
      </c>
      <c r="C24" s="102" t="s">
        <v>63</v>
      </c>
      <c r="D24" s="392">
        <v>15049</v>
      </c>
      <c r="E24" s="389">
        <v>7994</v>
      </c>
      <c r="F24" s="84">
        <f t="shared" si="0"/>
        <v>53.119808625157816</v>
      </c>
    </row>
    <row r="25" spans="1:6" ht="24.75" customHeight="1">
      <c r="A25" s="65">
        <v>15</v>
      </c>
      <c r="B25" s="66">
        <v>17</v>
      </c>
      <c r="C25" s="102" t="s">
        <v>64</v>
      </c>
      <c r="D25" s="392">
        <v>9296</v>
      </c>
      <c r="E25" s="389">
        <v>4034</v>
      </c>
      <c r="F25" s="84">
        <f t="shared" si="0"/>
        <v>43.395008605851984</v>
      </c>
    </row>
    <row r="26" spans="1:6" ht="24.75" customHeight="1">
      <c r="A26" s="65">
        <v>16</v>
      </c>
      <c r="B26" s="66">
        <v>2</v>
      </c>
      <c r="C26" s="102" t="s">
        <v>65</v>
      </c>
      <c r="D26" s="392">
        <v>7504</v>
      </c>
      <c r="E26" s="389">
        <v>4190</v>
      </c>
      <c r="F26" s="84">
        <f t="shared" si="0"/>
        <v>55.836886993603407</v>
      </c>
    </row>
    <row r="27" spans="1:6" ht="24.75" customHeight="1">
      <c r="A27" s="65">
        <v>17</v>
      </c>
      <c r="B27" s="66">
        <v>25</v>
      </c>
      <c r="C27" s="102" t="s">
        <v>66</v>
      </c>
      <c r="D27" s="392">
        <v>10942</v>
      </c>
      <c r="E27" s="389">
        <v>5819</v>
      </c>
      <c r="F27" s="84">
        <f t="shared" si="0"/>
        <v>53.180405775909342</v>
      </c>
    </row>
    <row r="28" spans="1:6" ht="24.75" customHeight="1">
      <c r="A28" s="65">
        <v>18</v>
      </c>
      <c r="B28" s="66">
        <v>18</v>
      </c>
      <c r="C28" s="102" t="s">
        <v>67</v>
      </c>
      <c r="D28" s="392">
        <v>12418</v>
      </c>
      <c r="E28" s="389">
        <v>8027</v>
      </c>
      <c r="F28" s="84">
        <f t="shared" si="0"/>
        <v>64.640038653567402</v>
      </c>
    </row>
    <row r="29" spans="1:6" ht="24.75" customHeight="1">
      <c r="A29" s="65">
        <v>19</v>
      </c>
      <c r="B29" s="66">
        <v>28</v>
      </c>
      <c r="C29" s="102" t="s">
        <v>68</v>
      </c>
      <c r="D29" s="392">
        <v>11248</v>
      </c>
      <c r="E29" s="389">
        <v>6403</v>
      </c>
      <c r="F29" s="84">
        <f t="shared" si="0"/>
        <v>56.925675675675677</v>
      </c>
    </row>
    <row r="30" spans="1:6" ht="24.75" customHeight="1">
      <c r="A30" s="65">
        <v>20</v>
      </c>
      <c r="B30" s="66">
        <v>29</v>
      </c>
      <c r="C30" s="102" t="s">
        <v>69</v>
      </c>
      <c r="D30" s="392">
        <v>18193</v>
      </c>
      <c r="E30" s="389">
        <v>9650</v>
      </c>
      <c r="F30" s="84">
        <f t="shared" si="0"/>
        <v>53.042378936953774</v>
      </c>
    </row>
    <row r="31" spans="1:6" ht="24.75" customHeight="1">
      <c r="A31" s="65">
        <v>21</v>
      </c>
      <c r="B31" s="66">
        <v>19</v>
      </c>
      <c r="C31" s="102" t="s">
        <v>70</v>
      </c>
      <c r="D31" s="392">
        <v>9937</v>
      </c>
      <c r="E31" s="389">
        <v>5630</v>
      </c>
      <c r="F31" s="84">
        <f t="shared" si="0"/>
        <v>56.656938713897553</v>
      </c>
    </row>
    <row r="32" spans="1:6" ht="24.75" customHeight="1">
      <c r="A32" s="65">
        <v>22</v>
      </c>
      <c r="B32" s="66">
        <v>12</v>
      </c>
      <c r="C32" s="102" t="s">
        <v>71</v>
      </c>
      <c r="D32" s="392">
        <v>22750</v>
      </c>
      <c r="E32" s="389">
        <v>12953</v>
      </c>
      <c r="F32" s="84">
        <f t="shared" si="0"/>
        <v>56.93626373626374</v>
      </c>
    </row>
    <row r="33" spans="1:6" ht="24.75" customHeight="1">
      <c r="A33" s="65">
        <v>23</v>
      </c>
      <c r="B33" s="66">
        <v>13</v>
      </c>
      <c r="C33" s="102" t="s">
        <v>72</v>
      </c>
      <c r="D33" s="392">
        <v>10367</v>
      </c>
      <c r="E33" s="389">
        <v>5920</v>
      </c>
      <c r="F33" s="84">
        <f t="shared" si="0"/>
        <v>57.104273174496001</v>
      </c>
    </row>
    <row r="34" spans="1:6" ht="24.75" customHeight="1">
      <c r="A34" s="65">
        <v>24</v>
      </c>
      <c r="B34" s="66">
        <v>3</v>
      </c>
      <c r="C34" s="102" t="s">
        <v>73</v>
      </c>
      <c r="D34" s="392">
        <v>7568</v>
      </c>
      <c r="E34" s="389">
        <v>4397</v>
      </c>
      <c r="F34" s="84">
        <f t="shared" si="0"/>
        <v>58.099894291754758</v>
      </c>
    </row>
    <row r="35" spans="1:6" ht="24.75" customHeight="1">
      <c r="A35" s="65">
        <v>25</v>
      </c>
      <c r="B35" s="66">
        <v>4</v>
      </c>
      <c r="C35" s="102" t="s">
        <v>74</v>
      </c>
      <c r="D35" s="392">
        <v>13193</v>
      </c>
      <c r="E35" s="389">
        <v>6730</v>
      </c>
      <c r="F35" s="84">
        <f t="shared" si="0"/>
        <v>51.011900250132648</v>
      </c>
    </row>
    <row r="36" spans="1:6" ht="24.75" customHeight="1">
      <c r="A36" s="65">
        <v>26</v>
      </c>
      <c r="B36" s="66">
        <v>30</v>
      </c>
      <c r="C36" s="98" t="s">
        <v>75</v>
      </c>
      <c r="D36" s="392">
        <v>25944</v>
      </c>
      <c r="E36" s="389">
        <v>13311</v>
      </c>
      <c r="F36" s="84">
        <f t="shared" si="0"/>
        <v>51.306660499537458</v>
      </c>
    </row>
    <row r="37" spans="1:6" ht="24.75" customHeight="1">
      <c r="A37" s="65">
        <v>27</v>
      </c>
      <c r="B37" s="66">
        <v>5</v>
      </c>
      <c r="C37" s="98" t="s">
        <v>76</v>
      </c>
      <c r="D37" s="392">
        <v>4666</v>
      </c>
      <c r="E37" s="389">
        <v>2534</v>
      </c>
      <c r="F37" s="84">
        <f t="shared" si="0"/>
        <v>54.30775825117874</v>
      </c>
    </row>
    <row r="38" spans="1:6" ht="24.75" customHeight="1">
      <c r="A38" s="65">
        <v>28</v>
      </c>
      <c r="B38" s="66">
        <v>6</v>
      </c>
      <c r="C38" s="98" t="s">
        <v>77</v>
      </c>
      <c r="D38" s="392">
        <v>3399</v>
      </c>
      <c r="E38" s="389">
        <v>1745</v>
      </c>
      <c r="F38" s="84">
        <f t="shared" si="0"/>
        <v>51.338629008531925</v>
      </c>
    </row>
    <row r="39" spans="1:6" ht="24.75" customHeight="1">
      <c r="A39" s="65">
        <v>29</v>
      </c>
      <c r="B39" s="66">
        <v>7</v>
      </c>
      <c r="C39" s="98" t="s">
        <v>78</v>
      </c>
      <c r="D39" s="393">
        <v>586</v>
      </c>
      <c r="E39" s="394">
        <v>152</v>
      </c>
      <c r="F39" s="84">
        <f t="shared" si="0"/>
        <v>25.938566552901023</v>
      </c>
    </row>
    <row r="40" spans="1:6" ht="24.75" customHeight="1">
      <c r="A40" s="69">
        <v>30</v>
      </c>
      <c r="B40" s="70">
        <v>8</v>
      </c>
      <c r="C40" s="103" t="s">
        <v>79</v>
      </c>
      <c r="D40" s="395">
        <v>1297</v>
      </c>
      <c r="E40" s="396">
        <v>683</v>
      </c>
      <c r="F40" s="85">
        <f t="shared" si="0"/>
        <v>52.659984579799534</v>
      </c>
    </row>
    <row r="41" spans="1:6" ht="24.75" customHeight="1">
      <c r="A41" s="65"/>
      <c r="B41" s="66"/>
      <c r="C41" s="104" t="s">
        <v>107</v>
      </c>
      <c r="D41" s="386">
        <v>1417</v>
      </c>
      <c r="E41" s="391">
        <v>267</v>
      </c>
      <c r="F41" s="83">
        <f t="shared" ref="F41:F49" si="1">E41/D41*100</f>
        <v>18.842625264643615</v>
      </c>
    </row>
    <row r="42" spans="1:6" ht="24.75" customHeight="1">
      <c r="A42" s="65"/>
      <c r="B42" s="66"/>
      <c r="C42" s="98" t="s">
        <v>108</v>
      </c>
      <c r="D42" s="397">
        <v>33</v>
      </c>
      <c r="E42" s="389">
        <v>18</v>
      </c>
      <c r="F42" s="84">
        <f t="shared" si="1"/>
        <v>54.54545454545454</v>
      </c>
    </row>
    <row r="43" spans="1:6" ht="24.75" customHeight="1">
      <c r="A43" s="65"/>
      <c r="B43" s="66"/>
      <c r="C43" s="98" t="s">
        <v>109</v>
      </c>
      <c r="D43" s="397">
        <v>555</v>
      </c>
      <c r="E43" s="389">
        <v>246</v>
      </c>
      <c r="F43" s="84">
        <f t="shared" si="1"/>
        <v>44.32432432432433</v>
      </c>
    </row>
    <row r="44" spans="1:6" ht="24.75" customHeight="1">
      <c r="A44" s="65"/>
      <c r="B44" s="66"/>
      <c r="C44" s="98" t="s">
        <v>110</v>
      </c>
      <c r="D44" s="397">
        <v>263</v>
      </c>
      <c r="E44" s="389">
        <v>85</v>
      </c>
      <c r="F44" s="84">
        <f t="shared" si="1"/>
        <v>32.319391634980988</v>
      </c>
    </row>
    <row r="45" spans="1:6" ht="24.75" customHeight="1">
      <c r="A45" s="65"/>
      <c r="B45" s="66"/>
      <c r="C45" s="98" t="s">
        <v>111</v>
      </c>
      <c r="D45" s="397">
        <v>468</v>
      </c>
      <c r="E45" s="389">
        <v>155</v>
      </c>
      <c r="F45" s="84">
        <f t="shared" si="1"/>
        <v>33.119658119658119</v>
      </c>
    </row>
    <row r="46" spans="1:6" ht="24.75" customHeight="1">
      <c r="A46" s="65"/>
      <c r="B46" s="66"/>
      <c r="C46" s="98" t="s">
        <v>112</v>
      </c>
      <c r="D46" s="397">
        <v>26</v>
      </c>
      <c r="E46" s="389">
        <v>17</v>
      </c>
      <c r="F46" s="84">
        <f t="shared" si="1"/>
        <v>65.384615384615387</v>
      </c>
    </row>
    <row r="47" spans="1:6" ht="24.75" customHeight="1">
      <c r="A47" s="65"/>
      <c r="B47" s="66"/>
      <c r="C47" s="98" t="s">
        <v>113</v>
      </c>
      <c r="D47" s="397">
        <v>1385</v>
      </c>
      <c r="E47" s="389">
        <v>245</v>
      </c>
      <c r="F47" s="84">
        <f t="shared" si="1"/>
        <v>17.689530685920577</v>
      </c>
    </row>
    <row r="48" spans="1:6" ht="24.75" customHeight="1">
      <c r="A48" s="65"/>
      <c r="B48" s="66"/>
      <c r="C48" s="98" t="s">
        <v>114</v>
      </c>
      <c r="D48" s="397">
        <v>11</v>
      </c>
      <c r="E48" s="389">
        <v>4</v>
      </c>
      <c r="F48" s="84">
        <f t="shared" si="1"/>
        <v>36.363636363636367</v>
      </c>
    </row>
    <row r="49" spans="1:6" ht="24.75" customHeight="1">
      <c r="A49" s="69"/>
      <c r="B49" s="70"/>
      <c r="C49" s="155" t="s">
        <v>115</v>
      </c>
      <c r="D49" s="398">
        <v>184</v>
      </c>
      <c r="E49" s="399">
        <v>94</v>
      </c>
      <c r="F49" s="156">
        <f t="shared" si="1"/>
        <v>51.086956521739133</v>
      </c>
    </row>
    <row r="50" spans="1:6" ht="24.75" customHeight="1">
      <c r="A50" s="67"/>
      <c r="B50" s="71"/>
      <c r="C50" s="104" t="s">
        <v>80</v>
      </c>
      <c r="D50" s="87">
        <f>SUMIF($C$11:$C$40,"青梅市",D$11:D$40)+SUMIF($C$11:$C$40,"福生市",D$11:D$40)+SUMIF($C$11:$C$40,"羽村市",D$11:D$40)+SUMIF($C$11:$C$40,"あきる野市",D$11:D$40)+SUMIF($C$11:$C$40,"瑞穂町",D$11:D$40)+SUMIF($C$11:$C$40,"日の出町",D$11:D$40)+SUMIF($C$11:$C$40,"檜原村",D$11:D$40)+SUMIF($C$11:$C$40,"奥多摩町",D$11:D$40)</f>
        <v>58578</v>
      </c>
      <c r="E50" s="88">
        <f>SUMIF($C$11:$C$40,"青梅市",E$11:E$40)+SUMIF($C$11:$C$40,"福生市",E$11:E$40)+SUMIF($C$11:$C$40,"羽村市",E$11:E$40)+SUMIF($C$11:$C$40,"あきる野市",E$11:E$40)+SUMIF($C$11:$C$40,"瑞穂町",E$11:E$40)+SUMIF($C$11:$C$40,"日の出町",E$11:E$40)+SUMIF($C$11:$C$40,"檜原村",E$11:E$40)+SUMIF($C$11:$C$40,"奥多摩町",E$11:E$40)</f>
        <v>31697</v>
      </c>
      <c r="F50" s="83">
        <f t="shared" si="0"/>
        <v>54.11075830516576</v>
      </c>
    </row>
    <row r="51" spans="1:6" ht="24.75" customHeight="1">
      <c r="A51" s="67"/>
      <c r="B51" s="71"/>
      <c r="C51" s="98" t="s">
        <v>81</v>
      </c>
      <c r="D51" s="89">
        <f>SUMIF($C$11:$C$40,"日野市",D$11:D$40)+SUMIF($C$11:$C$40,"多摩市",D$11:D$40)+SUMIF($C$11:$C$40,"稲城市",D$11:D$40)</f>
        <v>58523</v>
      </c>
      <c r="E51" s="90">
        <f>SUMIF($C$11:$C$40,"日野市",E$11:E$40)+SUMIF($C$11:$C$40,"多摩市",E$11:E$40)+SUMIF($C$11:$C$40,"稲城市",E$11:E$40)</f>
        <v>31921</v>
      </c>
      <c r="F51" s="84">
        <f t="shared" si="0"/>
        <v>54.544367171881134</v>
      </c>
    </row>
    <row r="52" spans="1:6" ht="24.75" customHeight="1">
      <c r="A52" s="67"/>
      <c r="B52" s="71"/>
      <c r="C52" s="98" t="s">
        <v>82</v>
      </c>
      <c r="D52" s="91">
        <f>SUMIF($C$11:$C$40,"八王子市",D$11:D$40)+SUMIF($C$11:$C$40,"町田市",D$11:D$40)+SUMIF($C$11:$C$40,"日野市",D$11:D$40)+SUMIF($C$11:$C$40,"多摩市",D$11:D$40)+SUMIF($C$11:$C$40,"稲城市",D$11:D$40)</f>
        <v>201870</v>
      </c>
      <c r="E52" s="92">
        <f>SUMIF($C$11:$C$40,"八王子市",E$11:E$40)+SUMIF($C$11:$C$40,"町田市",E$11:E$40)+SUMIF($C$11:$C$40,"日野市",E$11:E$40)+SUMIF($C$11:$C$40,"多摩市",E$11:E$40)+SUMIF($C$11:$C$40,"稲城市",E$11:E$40)</f>
        <v>106060</v>
      </c>
      <c r="F52" s="84">
        <f t="shared" si="0"/>
        <v>52.538762569970778</v>
      </c>
    </row>
    <row r="53" spans="1:6" ht="24.75" customHeight="1">
      <c r="A53" s="67"/>
      <c r="B53" s="71"/>
      <c r="C53" s="98" t="s">
        <v>83</v>
      </c>
      <c r="D53" s="89">
        <f>SUMIF($C$11:$C$40,"立川市",D$11:D$40)+SUMIF($C$11:$C$40,"昭島市",D$11:D$40)+SUMIF($C$11:$C$40,"国分寺市",D$11:D$40)+SUMIF($C$11:$C$40,"国立市",D$11:D$40)+SUMIF($C$11:$C$40,"東大和市",D$11:D$40)+SUMIF($C$11:$C$40,"武蔵村山市",D$11:D$40)</f>
        <v>85062</v>
      </c>
      <c r="E53" s="90">
        <f>SUMIF($C$11:$C$40,"立川市",E$11:E$40)+SUMIF($C$11:$C$40,"昭島市",E$11:E$40)+SUMIF($C$11:$C$40,"国分寺市",E$11:E$40)+SUMIF($C$11:$C$40,"国立市",E$11:E$40)+SUMIF($C$11:$C$40,"東大和市",E$11:E$40)+SUMIF($C$11:$C$40,"武蔵村山市",E$11:E$40)</f>
        <v>41719</v>
      </c>
      <c r="F53" s="84">
        <f t="shared" si="0"/>
        <v>49.045402177235431</v>
      </c>
    </row>
    <row r="54" spans="1:6" ht="24.75" customHeight="1">
      <c r="A54" s="67"/>
      <c r="B54" s="71"/>
      <c r="C54" s="98" t="s">
        <v>84</v>
      </c>
      <c r="D54" s="89">
        <f>SUMIF($C$11:$C$40,"武蔵野市",D$11:D$40)+SUMIF($C$11:$C$40,"三鷹市",D$11:D$40)+SUMIF($C$11:$C$40,"府中市",D$11:D$40)+SUMIF($C$11:$C$40,"調布市",D$11:D$40)+SUMIF($C$11:$C$40,"小金井市",D$11:D$40)+SUMIF($C$11:$C$40,"狛江市",D$11:D$40)</f>
        <v>121004</v>
      </c>
      <c r="E54" s="90">
        <f>SUMIF($C$11:$C$40,"武蔵野市",E$11:E$40)+SUMIF($C$11:$C$40,"三鷹市",E$11:E$40)+SUMIF($C$11:$C$40,"府中市",E$11:E$40)+SUMIF($C$11:$C$40,"調布市",E$11:E$40)+SUMIF($C$11:$C$40,"小金井市",E$11:E$40)+SUMIF($C$11:$C$40,"狛江市",E$11:E$40)</f>
        <v>66558</v>
      </c>
      <c r="F54" s="84">
        <f t="shared" si="0"/>
        <v>55.004793229975867</v>
      </c>
    </row>
    <row r="55" spans="1:6" ht="24.75" customHeight="1">
      <c r="A55" s="67"/>
      <c r="B55" s="71"/>
      <c r="C55" s="98" t="s">
        <v>85</v>
      </c>
      <c r="D55" s="89">
        <f>SUMIF($C$11:$C$40,"小平市",D$11:D$40)+SUMIF($C$11:$C$40,"東村山市",D$11:D$40)+SUMIF($C$11:$C$40,"清瀬市",D$11:D$40)+SUMIF($C$11:$C$40,"東久留米市",D$11:D$40)+SUMIF($C$11:$C$40,"西東京市",D$11:D$40)</f>
        <v>101163</v>
      </c>
      <c r="E55" s="90">
        <f>SUMIF($C$11:$C$40,"小平市",E$11:E$40)+SUMIF($C$11:$C$40,"東村山市",E$11:E$40)+SUMIF($C$11:$C$40,"清瀬市",E$11:E$40)+SUMIF($C$11:$C$40,"東久留米市",E$11:E$40)+SUMIF($C$11:$C$40,"西東京市",E$11:E$40)</f>
        <v>52733</v>
      </c>
      <c r="F55" s="84">
        <f t="shared" si="0"/>
        <v>52.126765714737601</v>
      </c>
    </row>
    <row r="56" spans="1:6" ht="24.75" customHeight="1">
      <c r="A56" s="81"/>
      <c r="B56" s="82"/>
      <c r="C56" s="105" t="s">
        <v>49</v>
      </c>
      <c r="D56" s="93">
        <f>D10</f>
        <v>4342</v>
      </c>
      <c r="E56" s="94">
        <f>E10</f>
        <v>1131</v>
      </c>
      <c r="F56" s="95">
        <f t="shared" si="0"/>
        <v>26.047904191616766</v>
      </c>
    </row>
    <row r="57" spans="1:6" ht="18" customHeight="1">
      <c r="A57" s="72"/>
      <c r="B57" s="73"/>
      <c r="D57" s="74"/>
      <c r="E57" s="75"/>
      <c r="F57" s="76"/>
    </row>
    <row r="58" spans="1:6" ht="18" customHeight="1">
      <c r="A58" s="72"/>
      <c r="B58" s="113" t="s">
        <v>86</v>
      </c>
      <c r="C58" s="154" t="s">
        <v>344</v>
      </c>
      <c r="D58" s="78"/>
      <c r="E58" s="79"/>
      <c r="F58" s="77"/>
    </row>
    <row r="59" spans="1:6" ht="18" customHeight="1">
      <c r="A59" s="59"/>
      <c r="B59" s="113" t="s">
        <v>100</v>
      </c>
      <c r="C59" s="153" t="s">
        <v>342</v>
      </c>
    </row>
    <row r="60" spans="1:6" ht="18" customHeight="1">
      <c r="A60" s="59"/>
      <c r="B60" s="73"/>
      <c r="C60" s="153" t="s">
        <v>106</v>
      </c>
    </row>
  </sheetData>
  <mergeCells count="3">
    <mergeCell ref="A3:A4"/>
    <mergeCell ref="B3:B4"/>
    <mergeCell ref="C3:C4"/>
  </mergeCells>
  <phoneticPr fontId="3"/>
  <pageMargins left="0.70866141732283472" right="0.70866141732283472" top="0.74803149606299213" bottom="0.74803149606299213" header="0.31496062992125984" footer="0.31496062992125984"/>
  <pageSetup paperSize="9" scale="5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IG56"/>
  <sheetViews>
    <sheetView view="pageBreakPreview" zoomScale="90" zoomScaleNormal="75" zoomScaleSheetLayoutView="90" workbookViewId="0">
      <selection activeCell="E24" sqref="E24"/>
    </sheetView>
  </sheetViews>
  <sheetFormatPr defaultColWidth="9" defaultRowHeight="13.5"/>
  <cols>
    <col min="1" max="1" width="2.625" style="187" customWidth="1"/>
    <col min="2" max="2" width="3.625" style="341" customWidth="1"/>
    <col min="3" max="3" width="3.625" style="187" customWidth="1"/>
    <col min="4" max="8" width="12.625" style="187" customWidth="1"/>
    <col min="9" max="16384" width="9" style="187"/>
  </cols>
  <sheetData>
    <row r="1" spans="1:241" ht="18" customHeight="1">
      <c r="D1" s="187" t="s">
        <v>336</v>
      </c>
      <c r="E1" s="343"/>
      <c r="F1" s="343"/>
      <c r="G1" s="343"/>
      <c r="H1" s="343"/>
    </row>
    <row r="2" spans="1:241" ht="18" customHeight="1">
      <c r="C2" s="342"/>
      <c r="D2" s="363" t="s">
        <v>335</v>
      </c>
      <c r="E2" s="363">
        <v>54506</v>
      </c>
      <c r="F2" s="363">
        <v>33921</v>
      </c>
      <c r="G2" s="363">
        <v>14376</v>
      </c>
      <c r="H2" s="363">
        <v>6208</v>
      </c>
    </row>
    <row r="3" spans="1:241" s="347" customFormat="1" ht="18" customHeight="1">
      <c r="A3" s="341"/>
      <c r="B3" s="341"/>
      <c r="C3" s="187"/>
      <c r="D3" s="362" t="s">
        <v>334</v>
      </c>
      <c r="E3" s="361">
        <f>E10-E2</f>
        <v>2600</v>
      </c>
      <c r="F3" s="361">
        <f>F10-F2</f>
        <v>398</v>
      </c>
      <c r="G3" s="361">
        <f>G10-G2</f>
        <v>2199</v>
      </c>
      <c r="H3" s="361">
        <f>H10-H2</f>
        <v>1</v>
      </c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7"/>
      <c r="W3" s="187"/>
      <c r="X3" s="187"/>
      <c r="Y3" s="187"/>
      <c r="Z3" s="187"/>
      <c r="AA3" s="187"/>
      <c r="AB3" s="187"/>
      <c r="AC3" s="187"/>
      <c r="AD3" s="187"/>
      <c r="AE3" s="187"/>
      <c r="AF3" s="187"/>
      <c r="AG3" s="187"/>
      <c r="AH3" s="187"/>
      <c r="AI3" s="187"/>
      <c r="AJ3" s="187"/>
      <c r="AK3" s="187"/>
      <c r="AL3" s="187"/>
      <c r="AM3" s="187"/>
      <c r="AN3" s="187"/>
      <c r="AO3" s="187"/>
      <c r="AP3" s="187"/>
      <c r="AQ3" s="187"/>
      <c r="AR3" s="187"/>
      <c r="AS3" s="187"/>
      <c r="AT3" s="187"/>
      <c r="AU3" s="187"/>
      <c r="AV3" s="187"/>
      <c r="AW3" s="187"/>
      <c r="AX3" s="187"/>
      <c r="AY3" s="187"/>
      <c r="AZ3" s="187"/>
      <c r="BA3" s="187"/>
      <c r="BB3" s="187"/>
      <c r="BC3" s="187"/>
      <c r="BD3" s="187"/>
      <c r="BE3" s="187"/>
      <c r="BF3" s="187"/>
      <c r="BG3" s="187"/>
      <c r="BH3" s="187"/>
      <c r="BI3" s="187"/>
      <c r="BJ3" s="187"/>
      <c r="BK3" s="187"/>
      <c r="BL3" s="187"/>
      <c r="BM3" s="187"/>
      <c r="BN3" s="187"/>
      <c r="BO3" s="187"/>
      <c r="BP3" s="187"/>
      <c r="BQ3" s="187"/>
      <c r="BR3" s="187"/>
      <c r="BS3" s="187"/>
      <c r="BT3" s="187"/>
      <c r="BU3" s="187"/>
      <c r="BV3" s="187"/>
      <c r="BW3" s="187"/>
      <c r="BX3" s="187"/>
      <c r="BY3" s="187"/>
      <c r="BZ3" s="187"/>
      <c r="CA3" s="187"/>
      <c r="CB3" s="187"/>
      <c r="CC3" s="187"/>
      <c r="CD3" s="187"/>
      <c r="CE3" s="187"/>
      <c r="CF3" s="187"/>
      <c r="CG3" s="187"/>
      <c r="CH3" s="187"/>
      <c r="CI3" s="187"/>
      <c r="CJ3" s="187"/>
      <c r="CK3" s="187"/>
      <c r="CL3" s="187"/>
      <c r="CM3" s="187"/>
      <c r="CN3" s="187"/>
      <c r="CO3" s="187"/>
      <c r="CP3" s="187"/>
      <c r="CQ3" s="187"/>
      <c r="CR3" s="187"/>
      <c r="CS3" s="187"/>
      <c r="CT3" s="187"/>
      <c r="CU3" s="187"/>
      <c r="CV3" s="187"/>
      <c r="CW3" s="187"/>
      <c r="CX3" s="187"/>
      <c r="CY3" s="187"/>
      <c r="CZ3" s="187"/>
      <c r="DA3" s="187"/>
      <c r="DB3" s="187"/>
      <c r="DC3" s="187"/>
      <c r="DD3" s="187"/>
      <c r="DE3" s="187"/>
      <c r="DF3" s="187"/>
      <c r="DG3" s="187"/>
      <c r="DH3" s="187"/>
      <c r="DI3" s="187"/>
      <c r="DJ3" s="187"/>
      <c r="DK3" s="187"/>
      <c r="DL3" s="187"/>
      <c r="DM3" s="187"/>
      <c r="DN3" s="187"/>
      <c r="DO3" s="187"/>
      <c r="DP3" s="187"/>
      <c r="DQ3" s="187"/>
      <c r="DR3" s="187"/>
      <c r="DS3" s="187"/>
      <c r="DT3" s="187"/>
      <c r="DU3" s="187"/>
      <c r="DV3" s="187"/>
      <c r="DW3" s="187"/>
      <c r="DX3" s="187"/>
      <c r="DY3" s="187"/>
      <c r="DZ3" s="187"/>
      <c r="EA3" s="187"/>
      <c r="EB3" s="187"/>
      <c r="EC3" s="187"/>
      <c r="ED3" s="187"/>
      <c r="EE3" s="187"/>
      <c r="EF3" s="187"/>
      <c r="EG3" s="187"/>
      <c r="EH3" s="187"/>
      <c r="EI3" s="187"/>
      <c r="EJ3" s="187"/>
      <c r="EK3" s="187"/>
      <c r="EL3" s="187"/>
      <c r="EM3" s="187"/>
      <c r="EN3" s="187"/>
      <c r="EO3" s="187"/>
      <c r="EP3" s="187"/>
      <c r="EQ3" s="187"/>
      <c r="ER3" s="187"/>
      <c r="ES3" s="187"/>
      <c r="ET3" s="187"/>
      <c r="EU3" s="187"/>
      <c r="EV3" s="187"/>
      <c r="EW3" s="187"/>
      <c r="EX3" s="187"/>
      <c r="EY3" s="187"/>
      <c r="EZ3" s="187"/>
      <c r="FA3" s="187"/>
      <c r="FB3" s="187"/>
      <c r="FC3" s="187"/>
      <c r="FD3" s="187"/>
      <c r="FE3" s="187"/>
      <c r="FF3" s="187"/>
      <c r="FG3" s="187"/>
      <c r="FH3" s="187"/>
      <c r="FI3" s="187"/>
      <c r="FJ3" s="187"/>
      <c r="FK3" s="187"/>
      <c r="FL3" s="187"/>
      <c r="FM3" s="187"/>
      <c r="FN3" s="187"/>
      <c r="FO3" s="187"/>
      <c r="FP3" s="187"/>
      <c r="FQ3" s="187"/>
      <c r="FR3" s="187"/>
      <c r="FS3" s="187"/>
      <c r="FT3" s="187"/>
      <c r="FU3" s="187"/>
      <c r="FV3" s="187"/>
      <c r="FW3" s="187"/>
      <c r="FX3" s="187"/>
      <c r="FY3" s="187"/>
      <c r="FZ3" s="187"/>
      <c r="GA3" s="187"/>
      <c r="GB3" s="187"/>
      <c r="GC3" s="187"/>
      <c r="GD3" s="187"/>
      <c r="GE3" s="187"/>
      <c r="GF3" s="187"/>
      <c r="GG3" s="187"/>
      <c r="GH3" s="187"/>
      <c r="GI3" s="187"/>
      <c r="GJ3" s="187"/>
      <c r="GK3" s="187"/>
      <c r="GL3" s="187"/>
      <c r="GM3" s="187"/>
      <c r="GN3" s="187"/>
      <c r="GO3" s="187"/>
      <c r="GP3" s="187"/>
      <c r="GQ3" s="187"/>
      <c r="GR3" s="187"/>
      <c r="GS3" s="187"/>
      <c r="GT3" s="187"/>
      <c r="GU3" s="187"/>
      <c r="GV3" s="187"/>
      <c r="GW3" s="187"/>
      <c r="GX3" s="187"/>
      <c r="GY3" s="187"/>
      <c r="GZ3" s="187"/>
      <c r="HA3" s="187"/>
      <c r="HB3" s="187"/>
      <c r="HC3" s="187"/>
      <c r="HD3" s="187"/>
      <c r="HE3" s="187"/>
      <c r="HF3" s="187"/>
      <c r="HG3" s="187"/>
      <c r="HH3" s="187"/>
      <c r="HI3" s="187"/>
      <c r="HJ3" s="187"/>
      <c r="HK3" s="187"/>
      <c r="HL3" s="187"/>
      <c r="HM3" s="187"/>
      <c r="HN3" s="187"/>
      <c r="HO3" s="187"/>
      <c r="HP3" s="187"/>
      <c r="HQ3" s="187"/>
      <c r="HR3" s="187"/>
      <c r="HS3" s="187"/>
      <c r="HT3" s="187"/>
      <c r="HU3" s="187"/>
      <c r="HV3" s="187"/>
      <c r="HW3" s="187"/>
      <c r="HX3" s="187"/>
      <c r="HY3" s="187"/>
      <c r="HZ3" s="187"/>
      <c r="IA3" s="187"/>
      <c r="IB3" s="187"/>
      <c r="IC3" s="187"/>
      <c r="ID3" s="187"/>
      <c r="IE3" s="187"/>
      <c r="IF3" s="187"/>
      <c r="IG3" s="187"/>
    </row>
    <row r="4" spans="1:241" ht="18" customHeight="1">
      <c r="A4" s="359"/>
      <c r="B4" s="359"/>
    </row>
    <row r="5" spans="1:241" ht="18" customHeight="1">
      <c r="A5" s="359"/>
      <c r="B5" s="187" t="s">
        <v>333</v>
      </c>
    </row>
    <row r="6" spans="1:241" ht="18" customHeight="1">
      <c r="A6" s="359"/>
      <c r="B6" s="360" t="s">
        <v>332</v>
      </c>
    </row>
    <row r="7" spans="1:241" ht="18" customHeight="1">
      <c r="A7" s="359"/>
      <c r="B7" s="358" t="s">
        <v>353</v>
      </c>
      <c r="H7" s="187" t="s">
        <v>341</v>
      </c>
    </row>
    <row r="8" spans="1:241" ht="30" customHeight="1">
      <c r="A8" s="341"/>
      <c r="B8" s="357"/>
      <c r="C8" s="356"/>
      <c r="D8" s="355"/>
      <c r="E8" s="354" t="s">
        <v>331</v>
      </c>
      <c r="F8" s="353" t="s">
        <v>330</v>
      </c>
      <c r="G8" s="353" t="s">
        <v>329</v>
      </c>
      <c r="H8" s="353" t="s">
        <v>28</v>
      </c>
    </row>
    <row r="9" spans="1:241" ht="18" customHeight="1">
      <c r="A9" s="341"/>
      <c r="B9" s="608" t="s">
        <v>41</v>
      </c>
      <c r="C9" s="611" t="s">
        <v>328</v>
      </c>
      <c r="D9" s="344" t="s">
        <v>327</v>
      </c>
      <c r="E9" s="400">
        <v>365481</v>
      </c>
      <c r="F9" s="400">
        <v>241029</v>
      </c>
      <c r="G9" s="400">
        <v>86078</v>
      </c>
      <c r="H9" s="400">
        <v>37980</v>
      </c>
    </row>
    <row r="10" spans="1:241" s="347" customFormat="1" ht="18" customHeight="1">
      <c r="A10" s="341"/>
      <c r="B10" s="609"/>
      <c r="C10" s="612"/>
      <c r="D10" s="401" t="s">
        <v>44</v>
      </c>
      <c r="E10" s="402">
        <f>E11+E12+E15</f>
        <v>57106</v>
      </c>
      <c r="F10" s="402">
        <f t="shared" ref="F10:H10" si="0">F11+F12+F15</f>
        <v>34319</v>
      </c>
      <c r="G10" s="402">
        <f t="shared" si="0"/>
        <v>16575</v>
      </c>
      <c r="H10" s="402">
        <f t="shared" si="0"/>
        <v>6209</v>
      </c>
      <c r="I10" s="187"/>
      <c r="J10" s="187"/>
      <c r="K10" s="187"/>
      <c r="L10" s="187"/>
      <c r="M10" s="187"/>
      <c r="N10" s="187"/>
      <c r="O10" s="187"/>
      <c r="P10" s="187"/>
      <c r="Q10" s="187"/>
      <c r="R10" s="187"/>
      <c r="S10" s="187"/>
      <c r="T10" s="187"/>
      <c r="U10" s="187"/>
      <c r="V10" s="187"/>
      <c r="W10" s="187"/>
      <c r="X10" s="187"/>
      <c r="Y10" s="187"/>
      <c r="Z10" s="187"/>
      <c r="AA10" s="187"/>
      <c r="AB10" s="187"/>
      <c r="AC10" s="187"/>
      <c r="AD10" s="187"/>
      <c r="AE10" s="187"/>
      <c r="AF10" s="187"/>
      <c r="AG10" s="187"/>
      <c r="AH10" s="187"/>
      <c r="AI10" s="187"/>
      <c r="AJ10" s="187"/>
      <c r="AK10" s="187"/>
      <c r="AL10" s="187"/>
      <c r="AM10" s="187"/>
      <c r="AN10" s="187"/>
      <c r="AO10" s="187"/>
      <c r="AP10" s="187"/>
      <c r="AQ10" s="187"/>
      <c r="AR10" s="187"/>
      <c r="AS10" s="187"/>
      <c r="AT10" s="187"/>
      <c r="AU10" s="187"/>
      <c r="AV10" s="187"/>
      <c r="AW10" s="187"/>
      <c r="AX10" s="187"/>
      <c r="AY10" s="187"/>
      <c r="AZ10" s="187"/>
      <c r="BA10" s="187"/>
      <c r="BB10" s="187"/>
      <c r="BC10" s="187"/>
      <c r="BD10" s="187"/>
      <c r="BE10" s="187"/>
      <c r="BF10" s="187"/>
      <c r="BG10" s="187"/>
      <c r="BH10" s="187"/>
      <c r="BI10" s="187"/>
      <c r="BJ10" s="187"/>
      <c r="BK10" s="187"/>
      <c r="BL10" s="187"/>
      <c r="BM10" s="187"/>
      <c r="BN10" s="187"/>
      <c r="BO10" s="187"/>
      <c r="BP10" s="187"/>
      <c r="BQ10" s="187"/>
      <c r="BR10" s="187"/>
      <c r="BS10" s="187"/>
      <c r="BT10" s="187"/>
      <c r="BU10" s="187"/>
      <c r="BV10" s="187"/>
      <c r="BW10" s="187"/>
      <c r="BX10" s="187"/>
      <c r="BY10" s="187"/>
      <c r="BZ10" s="187"/>
      <c r="CA10" s="187"/>
      <c r="CB10" s="187"/>
      <c r="CC10" s="187"/>
      <c r="CD10" s="187"/>
      <c r="CE10" s="187"/>
      <c r="CF10" s="187"/>
      <c r="CG10" s="187"/>
      <c r="CH10" s="187"/>
      <c r="CI10" s="187"/>
      <c r="CJ10" s="187"/>
      <c r="CK10" s="187"/>
      <c r="CL10" s="187"/>
      <c r="CM10" s="187"/>
      <c r="CN10" s="187"/>
      <c r="CO10" s="187"/>
      <c r="CP10" s="187"/>
      <c r="CQ10" s="187"/>
      <c r="CR10" s="187"/>
      <c r="CS10" s="187"/>
      <c r="CT10" s="187"/>
      <c r="CU10" s="187"/>
      <c r="CV10" s="187"/>
      <c r="CW10" s="187"/>
      <c r="CX10" s="187"/>
      <c r="CY10" s="187"/>
      <c r="CZ10" s="187"/>
      <c r="DA10" s="187"/>
      <c r="DB10" s="187"/>
      <c r="DC10" s="187"/>
      <c r="DD10" s="187"/>
      <c r="DE10" s="187"/>
      <c r="DF10" s="187"/>
      <c r="DG10" s="187"/>
      <c r="DH10" s="187"/>
      <c r="DI10" s="187"/>
      <c r="DJ10" s="187"/>
      <c r="DK10" s="187"/>
      <c r="DL10" s="187"/>
      <c r="DM10" s="187"/>
      <c r="DN10" s="187"/>
      <c r="DO10" s="187"/>
      <c r="DP10" s="187"/>
      <c r="DQ10" s="187"/>
      <c r="DR10" s="187"/>
      <c r="DS10" s="187"/>
      <c r="DT10" s="187"/>
      <c r="DU10" s="187"/>
      <c r="DV10" s="187"/>
      <c r="DW10" s="187"/>
      <c r="DX10" s="187"/>
      <c r="DY10" s="187"/>
      <c r="DZ10" s="187"/>
      <c r="EA10" s="187"/>
      <c r="EB10" s="187"/>
      <c r="EC10" s="187"/>
      <c r="ED10" s="187"/>
      <c r="EE10" s="187"/>
      <c r="EF10" s="187"/>
      <c r="EG10" s="187"/>
      <c r="EH10" s="187"/>
      <c r="EI10" s="187"/>
      <c r="EJ10" s="187"/>
      <c r="EK10" s="187"/>
      <c r="EL10" s="187"/>
      <c r="EM10" s="187"/>
      <c r="EN10" s="187"/>
      <c r="EO10" s="187"/>
      <c r="EP10" s="187"/>
      <c r="EQ10" s="187"/>
      <c r="ER10" s="187"/>
      <c r="ES10" s="187"/>
      <c r="ET10" s="187"/>
      <c r="EU10" s="187"/>
      <c r="EV10" s="187"/>
      <c r="EW10" s="187"/>
      <c r="EX10" s="187"/>
      <c r="EY10" s="187"/>
      <c r="EZ10" s="187"/>
      <c r="FA10" s="187"/>
      <c r="FB10" s="187"/>
      <c r="FC10" s="187"/>
      <c r="FD10" s="187"/>
      <c r="FE10" s="187"/>
      <c r="FF10" s="187"/>
      <c r="FG10" s="187"/>
      <c r="FH10" s="187"/>
      <c r="FI10" s="187"/>
      <c r="FJ10" s="187"/>
      <c r="FK10" s="187"/>
      <c r="FL10" s="187"/>
      <c r="FM10" s="187"/>
      <c r="FN10" s="187"/>
      <c r="FO10" s="187"/>
      <c r="FP10" s="187"/>
      <c r="FQ10" s="187"/>
      <c r="FR10" s="187"/>
      <c r="FS10" s="187"/>
      <c r="FT10" s="187"/>
      <c r="FU10" s="187"/>
      <c r="FV10" s="187"/>
      <c r="FW10" s="187"/>
      <c r="FX10" s="187"/>
      <c r="FY10" s="187"/>
      <c r="FZ10" s="187"/>
      <c r="GA10" s="187"/>
      <c r="GB10" s="187"/>
      <c r="GC10" s="187"/>
      <c r="GD10" s="187"/>
      <c r="GE10" s="187"/>
      <c r="GF10" s="187"/>
      <c r="GG10" s="187"/>
      <c r="GH10" s="187"/>
      <c r="GI10" s="187"/>
      <c r="GJ10" s="187"/>
      <c r="GK10" s="187"/>
      <c r="GL10" s="187"/>
      <c r="GM10" s="187"/>
      <c r="GN10" s="187"/>
      <c r="GO10" s="187"/>
      <c r="GP10" s="187"/>
      <c r="GQ10" s="187"/>
      <c r="GR10" s="187"/>
      <c r="GS10" s="187"/>
      <c r="GT10" s="187"/>
      <c r="GU10" s="187"/>
      <c r="GV10" s="187"/>
      <c r="GW10" s="187"/>
      <c r="GX10" s="187"/>
      <c r="GY10" s="187"/>
      <c r="GZ10" s="187"/>
      <c r="HA10" s="187"/>
      <c r="HB10" s="187"/>
      <c r="HC10" s="187"/>
      <c r="HD10" s="187"/>
      <c r="HE10" s="187"/>
      <c r="HF10" s="187"/>
      <c r="HG10" s="187"/>
      <c r="HH10" s="187"/>
      <c r="HI10" s="187"/>
      <c r="HJ10" s="187"/>
      <c r="HK10" s="187"/>
      <c r="HL10" s="187"/>
      <c r="HM10" s="187"/>
      <c r="HN10" s="187"/>
      <c r="HO10" s="187"/>
      <c r="HP10" s="187"/>
      <c r="HQ10" s="187"/>
      <c r="HR10" s="187"/>
      <c r="HS10" s="187"/>
      <c r="HT10" s="187"/>
      <c r="HU10" s="187"/>
      <c r="HV10" s="187"/>
      <c r="HW10" s="187"/>
      <c r="HX10" s="187"/>
      <c r="HY10" s="187"/>
      <c r="HZ10" s="187"/>
      <c r="IA10" s="187"/>
      <c r="IB10" s="187"/>
      <c r="IC10" s="187"/>
      <c r="ID10" s="187"/>
      <c r="IE10" s="187"/>
      <c r="IF10" s="187"/>
      <c r="IG10" s="187"/>
    </row>
    <row r="11" spans="1:241" ht="18" customHeight="1">
      <c r="B11" s="609"/>
      <c r="C11" s="612"/>
      <c r="D11" s="352" t="s">
        <v>45</v>
      </c>
      <c r="E11" s="403">
        <v>43920</v>
      </c>
      <c r="F11" s="403">
        <v>26258</v>
      </c>
      <c r="G11" s="403">
        <v>12950</v>
      </c>
      <c r="H11" s="403">
        <v>4712</v>
      </c>
    </row>
    <row r="12" spans="1:241" s="347" customFormat="1" ht="18" customHeight="1">
      <c r="A12" s="187"/>
      <c r="B12" s="609"/>
      <c r="C12" s="612"/>
      <c r="D12" s="351" t="s">
        <v>46</v>
      </c>
      <c r="E12" s="404">
        <f>E13+E14</f>
        <v>13100</v>
      </c>
      <c r="F12" s="404">
        <f>F13+F14</f>
        <v>8013</v>
      </c>
      <c r="G12" s="404">
        <f>G13+G14</f>
        <v>3601</v>
      </c>
      <c r="H12" s="404">
        <f>H13+H14</f>
        <v>1486</v>
      </c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7"/>
      <c r="X12" s="187"/>
      <c r="Y12" s="187"/>
      <c r="Z12" s="187"/>
      <c r="AA12" s="187"/>
      <c r="AB12" s="187"/>
      <c r="AC12" s="187"/>
      <c r="AD12" s="187"/>
      <c r="AE12" s="187"/>
      <c r="AF12" s="187"/>
      <c r="AG12" s="187"/>
      <c r="AH12" s="187"/>
      <c r="AI12" s="187"/>
      <c r="AJ12" s="187"/>
      <c r="AK12" s="187"/>
      <c r="AL12" s="187"/>
      <c r="AM12" s="187"/>
      <c r="AN12" s="187"/>
      <c r="AO12" s="187"/>
      <c r="AP12" s="187"/>
      <c r="AQ12" s="187"/>
      <c r="AR12" s="187"/>
      <c r="AS12" s="187"/>
      <c r="AT12" s="187"/>
      <c r="AU12" s="187"/>
      <c r="AV12" s="187"/>
      <c r="AW12" s="187"/>
      <c r="AX12" s="187"/>
      <c r="AY12" s="187"/>
      <c r="AZ12" s="187"/>
      <c r="BA12" s="187"/>
      <c r="BB12" s="187"/>
      <c r="BC12" s="187"/>
      <c r="BD12" s="187"/>
      <c r="BE12" s="187"/>
      <c r="BF12" s="187"/>
      <c r="BG12" s="187"/>
      <c r="BH12" s="187"/>
      <c r="BI12" s="187"/>
      <c r="BJ12" s="187"/>
      <c r="BK12" s="187"/>
      <c r="BL12" s="187"/>
      <c r="BM12" s="187"/>
      <c r="BN12" s="187"/>
      <c r="BO12" s="187"/>
      <c r="BP12" s="187"/>
      <c r="BQ12" s="187"/>
      <c r="BR12" s="187"/>
      <c r="BS12" s="187"/>
      <c r="BT12" s="187"/>
      <c r="BU12" s="187"/>
      <c r="BV12" s="187"/>
      <c r="BW12" s="187"/>
      <c r="BX12" s="187"/>
      <c r="BY12" s="187"/>
      <c r="BZ12" s="187"/>
      <c r="CA12" s="187"/>
      <c r="CB12" s="187"/>
      <c r="CC12" s="187"/>
      <c r="CD12" s="187"/>
      <c r="CE12" s="187"/>
      <c r="CF12" s="187"/>
      <c r="CG12" s="187"/>
      <c r="CH12" s="187"/>
      <c r="CI12" s="187"/>
      <c r="CJ12" s="187"/>
      <c r="CK12" s="187"/>
      <c r="CL12" s="187"/>
      <c r="CM12" s="187"/>
      <c r="CN12" s="187"/>
      <c r="CO12" s="187"/>
      <c r="CP12" s="187"/>
      <c r="CQ12" s="187"/>
      <c r="CR12" s="187"/>
      <c r="CS12" s="187"/>
      <c r="CT12" s="187"/>
      <c r="CU12" s="187"/>
      <c r="CV12" s="187"/>
      <c r="CW12" s="187"/>
      <c r="CX12" s="187"/>
      <c r="CY12" s="187"/>
      <c r="CZ12" s="187"/>
      <c r="DA12" s="187"/>
      <c r="DB12" s="187"/>
      <c r="DC12" s="187"/>
      <c r="DD12" s="187"/>
      <c r="DE12" s="187"/>
      <c r="DF12" s="187"/>
      <c r="DG12" s="187"/>
      <c r="DH12" s="187"/>
      <c r="DI12" s="187"/>
      <c r="DJ12" s="187"/>
      <c r="DK12" s="187"/>
      <c r="DL12" s="187"/>
      <c r="DM12" s="187"/>
      <c r="DN12" s="187"/>
      <c r="DO12" s="187"/>
      <c r="DP12" s="187"/>
      <c r="DQ12" s="187"/>
      <c r="DR12" s="187"/>
      <c r="DS12" s="187"/>
      <c r="DT12" s="187"/>
      <c r="DU12" s="187"/>
      <c r="DV12" s="187"/>
      <c r="DW12" s="187"/>
      <c r="DX12" s="187"/>
      <c r="DY12" s="187"/>
      <c r="DZ12" s="187"/>
      <c r="EA12" s="187"/>
      <c r="EB12" s="187"/>
      <c r="EC12" s="187"/>
      <c r="ED12" s="187"/>
      <c r="EE12" s="187"/>
      <c r="EF12" s="187"/>
      <c r="EG12" s="187"/>
      <c r="EH12" s="187"/>
      <c r="EI12" s="187"/>
      <c r="EJ12" s="187"/>
      <c r="EK12" s="187"/>
      <c r="EL12" s="187"/>
      <c r="EM12" s="187"/>
      <c r="EN12" s="187"/>
      <c r="EO12" s="187"/>
      <c r="EP12" s="187"/>
      <c r="EQ12" s="187"/>
      <c r="ER12" s="187"/>
      <c r="ES12" s="187"/>
      <c r="ET12" s="187"/>
      <c r="EU12" s="187"/>
      <c r="EV12" s="187"/>
      <c r="EW12" s="187"/>
      <c r="EX12" s="187"/>
      <c r="EY12" s="187"/>
      <c r="EZ12" s="187"/>
      <c r="FA12" s="187"/>
      <c r="FB12" s="187"/>
      <c r="FC12" s="187"/>
      <c r="FD12" s="187"/>
      <c r="FE12" s="187"/>
      <c r="FF12" s="187"/>
      <c r="FG12" s="187"/>
      <c r="FH12" s="187"/>
      <c r="FI12" s="187"/>
      <c r="FJ12" s="187"/>
      <c r="FK12" s="187"/>
      <c r="FL12" s="187"/>
      <c r="FM12" s="187"/>
      <c r="FN12" s="187"/>
      <c r="FO12" s="187"/>
      <c r="FP12" s="187"/>
      <c r="FQ12" s="187"/>
      <c r="FR12" s="187"/>
      <c r="FS12" s="187"/>
      <c r="FT12" s="187"/>
      <c r="FU12" s="187"/>
      <c r="FV12" s="187"/>
      <c r="FW12" s="187"/>
      <c r="FX12" s="187"/>
      <c r="FY12" s="187"/>
      <c r="FZ12" s="187"/>
      <c r="GA12" s="187"/>
      <c r="GB12" s="187"/>
      <c r="GC12" s="187"/>
      <c r="GD12" s="187"/>
      <c r="GE12" s="187"/>
      <c r="GF12" s="187"/>
      <c r="GG12" s="187"/>
      <c r="GH12" s="187"/>
      <c r="GI12" s="187"/>
      <c r="GJ12" s="187"/>
      <c r="GK12" s="187"/>
      <c r="GL12" s="187"/>
      <c r="GM12" s="187"/>
      <c r="GN12" s="187"/>
      <c r="GO12" s="187"/>
      <c r="GP12" s="187"/>
      <c r="GQ12" s="187"/>
      <c r="GR12" s="187"/>
      <c r="GS12" s="187"/>
      <c r="GT12" s="187"/>
      <c r="GU12" s="187"/>
      <c r="GV12" s="187"/>
      <c r="GW12" s="187"/>
      <c r="GX12" s="187"/>
      <c r="GY12" s="187"/>
      <c r="GZ12" s="187"/>
      <c r="HA12" s="187"/>
      <c r="HB12" s="187"/>
      <c r="HC12" s="187"/>
      <c r="HD12" s="187"/>
      <c r="HE12" s="187"/>
      <c r="HF12" s="187"/>
      <c r="HG12" s="187"/>
      <c r="HH12" s="187"/>
      <c r="HI12" s="187"/>
      <c r="HJ12" s="187"/>
      <c r="HK12" s="187"/>
      <c r="HL12" s="187"/>
      <c r="HM12" s="187"/>
      <c r="HN12" s="187"/>
      <c r="HO12" s="187"/>
      <c r="HP12" s="187"/>
      <c r="HQ12" s="187"/>
      <c r="HR12" s="187"/>
      <c r="HS12" s="187"/>
      <c r="HT12" s="187"/>
      <c r="HU12" s="187"/>
      <c r="HV12" s="187"/>
      <c r="HW12" s="187"/>
      <c r="HX12" s="187"/>
      <c r="HY12" s="187"/>
      <c r="HZ12" s="187"/>
      <c r="IA12" s="187"/>
      <c r="IB12" s="187"/>
      <c r="IC12" s="187"/>
      <c r="ID12" s="187"/>
      <c r="IE12" s="187"/>
      <c r="IF12" s="187"/>
      <c r="IG12" s="187"/>
    </row>
    <row r="13" spans="1:241" s="347" customFormat="1" ht="18" customHeight="1">
      <c r="A13" s="187"/>
      <c r="B13" s="609"/>
      <c r="C13" s="612"/>
      <c r="D13" s="351" t="s">
        <v>47</v>
      </c>
      <c r="E13" s="404">
        <f>SUM(E16:E41)</f>
        <v>12935</v>
      </c>
      <c r="F13" s="404">
        <f>SUM(F16:F41)</f>
        <v>7941</v>
      </c>
      <c r="G13" s="404">
        <f>SUM(G16:G41)</f>
        <v>3533</v>
      </c>
      <c r="H13" s="404">
        <f>SUM(H16:H41)</f>
        <v>1461</v>
      </c>
      <c r="I13" s="187"/>
      <c r="J13" s="187"/>
      <c r="K13" s="187"/>
      <c r="L13" s="187"/>
      <c r="M13" s="187"/>
      <c r="N13" s="187"/>
      <c r="O13" s="187"/>
      <c r="P13" s="187"/>
      <c r="Q13" s="187"/>
      <c r="R13" s="187"/>
      <c r="S13" s="187"/>
      <c r="T13" s="187"/>
      <c r="U13" s="187"/>
      <c r="V13" s="187"/>
      <c r="W13" s="187"/>
      <c r="X13" s="187"/>
      <c r="Y13" s="187"/>
      <c r="Z13" s="187"/>
      <c r="AA13" s="187"/>
      <c r="AB13" s="187"/>
      <c r="AC13" s="187"/>
      <c r="AD13" s="187"/>
      <c r="AE13" s="187"/>
      <c r="AF13" s="187"/>
      <c r="AG13" s="187"/>
      <c r="AH13" s="187"/>
      <c r="AI13" s="187"/>
      <c r="AJ13" s="187"/>
      <c r="AK13" s="187"/>
      <c r="AL13" s="187"/>
      <c r="AM13" s="187"/>
      <c r="AN13" s="187"/>
      <c r="AO13" s="187"/>
      <c r="AP13" s="187"/>
      <c r="AQ13" s="187"/>
      <c r="AR13" s="187"/>
      <c r="AS13" s="187"/>
      <c r="AT13" s="187"/>
      <c r="AU13" s="187"/>
      <c r="AV13" s="187"/>
      <c r="AW13" s="187"/>
      <c r="AX13" s="187"/>
      <c r="AY13" s="187"/>
      <c r="AZ13" s="187"/>
      <c r="BA13" s="187"/>
      <c r="BB13" s="187"/>
      <c r="BC13" s="187"/>
      <c r="BD13" s="187"/>
      <c r="BE13" s="187"/>
      <c r="BF13" s="187"/>
      <c r="BG13" s="187"/>
      <c r="BH13" s="187"/>
      <c r="BI13" s="187"/>
      <c r="BJ13" s="187"/>
      <c r="BK13" s="187"/>
      <c r="BL13" s="187"/>
      <c r="BM13" s="187"/>
      <c r="BN13" s="187"/>
      <c r="BO13" s="187"/>
      <c r="BP13" s="187"/>
      <c r="BQ13" s="187"/>
      <c r="BR13" s="187"/>
      <c r="BS13" s="187"/>
      <c r="BT13" s="187"/>
      <c r="BU13" s="187"/>
      <c r="BV13" s="187"/>
      <c r="BW13" s="187"/>
      <c r="BX13" s="187"/>
      <c r="BY13" s="187"/>
      <c r="BZ13" s="187"/>
      <c r="CA13" s="187"/>
      <c r="CB13" s="187"/>
      <c r="CC13" s="187"/>
      <c r="CD13" s="187"/>
      <c r="CE13" s="187"/>
      <c r="CF13" s="187"/>
      <c r="CG13" s="187"/>
      <c r="CH13" s="187"/>
      <c r="CI13" s="187"/>
      <c r="CJ13" s="187"/>
      <c r="CK13" s="187"/>
      <c r="CL13" s="187"/>
      <c r="CM13" s="187"/>
      <c r="CN13" s="187"/>
      <c r="CO13" s="187"/>
      <c r="CP13" s="187"/>
      <c r="CQ13" s="187"/>
      <c r="CR13" s="187"/>
      <c r="CS13" s="187"/>
      <c r="CT13" s="187"/>
      <c r="CU13" s="187"/>
      <c r="CV13" s="187"/>
      <c r="CW13" s="187"/>
      <c r="CX13" s="187"/>
      <c r="CY13" s="187"/>
      <c r="CZ13" s="187"/>
      <c r="DA13" s="187"/>
      <c r="DB13" s="187"/>
      <c r="DC13" s="187"/>
      <c r="DD13" s="187"/>
      <c r="DE13" s="187"/>
      <c r="DF13" s="187"/>
      <c r="DG13" s="187"/>
      <c r="DH13" s="187"/>
      <c r="DI13" s="187"/>
      <c r="DJ13" s="187"/>
      <c r="DK13" s="187"/>
      <c r="DL13" s="187"/>
      <c r="DM13" s="187"/>
      <c r="DN13" s="187"/>
      <c r="DO13" s="187"/>
      <c r="DP13" s="187"/>
      <c r="DQ13" s="187"/>
      <c r="DR13" s="187"/>
      <c r="DS13" s="187"/>
      <c r="DT13" s="187"/>
      <c r="DU13" s="187"/>
      <c r="DV13" s="187"/>
      <c r="DW13" s="187"/>
      <c r="DX13" s="187"/>
      <c r="DY13" s="187"/>
      <c r="DZ13" s="187"/>
      <c r="EA13" s="187"/>
      <c r="EB13" s="187"/>
      <c r="EC13" s="187"/>
      <c r="ED13" s="187"/>
      <c r="EE13" s="187"/>
      <c r="EF13" s="187"/>
      <c r="EG13" s="187"/>
      <c r="EH13" s="187"/>
      <c r="EI13" s="187"/>
      <c r="EJ13" s="187"/>
      <c r="EK13" s="187"/>
      <c r="EL13" s="187"/>
      <c r="EM13" s="187"/>
      <c r="EN13" s="187"/>
      <c r="EO13" s="187"/>
      <c r="EP13" s="187"/>
      <c r="EQ13" s="187"/>
      <c r="ER13" s="187"/>
      <c r="ES13" s="187"/>
      <c r="ET13" s="187"/>
      <c r="EU13" s="187"/>
      <c r="EV13" s="187"/>
      <c r="EW13" s="187"/>
      <c r="EX13" s="187"/>
      <c r="EY13" s="187"/>
      <c r="EZ13" s="187"/>
      <c r="FA13" s="187"/>
      <c r="FB13" s="187"/>
      <c r="FC13" s="187"/>
      <c r="FD13" s="187"/>
      <c r="FE13" s="187"/>
      <c r="FF13" s="187"/>
      <c r="FG13" s="187"/>
      <c r="FH13" s="187"/>
      <c r="FI13" s="187"/>
      <c r="FJ13" s="187"/>
      <c r="FK13" s="187"/>
      <c r="FL13" s="187"/>
      <c r="FM13" s="187"/>
      <c r="FN13" s="187"/>
      <c r="FO13" s="187"/>
      <c r="FP13" s="187"/>
      <c r="FQ13" s="187"/>
      <c r="FR13" s="187"/>
      <c r="FS13" s="187"/>
      <c r="FT13" s="187"/>
      <c r="FU13" s="187"/>
      <c r="FV13" s="187"/>
      <c r="FW13" s="187"/>
      <c r="FX13" s="187"/>
      <c r="FY13" s="187"/>
      <c r="FZ13" s="187"/>
      <c r="GA13" s="187"/>
      <c r="GB13" s="187"/>
      <c r="GC13" s="187"/>
      <c r="GD13" s="187"/>
      <c r="GE13" s="187"/>
      <c r="GF13" s="187"/>
      <c r="GG13" s="187"/>
      <c r="GH13" s="187"/>
      <c r="GI13" s="187"/>
      <c r="GJ13" s="187"/>
      <c r="GK13" s="187"/>
      <c r="GL13" s="187"/>
      <c r="GM13" s="187"/>
      <c r="GN13" s="187"/>
      <c r="GO13" s="187"/>
      <c r="GP13" s="187"/>
      <c r="GQ13" s="187"/>
      <c r="GR13" s="187"/>
      <c r="GS13" s="187"/>
      <c r="GT13" s="187"/>
      <c r="GU13" s="187"/>
      <c r="GV13" s="187"/>
      <c r="GW13" s="187"/>
      <c r="GX13" s="187"/>
      <c r="GY13" s="187"/>
      <c r="GZ13" s="187"/>
      <c r="HA13" s="187"/>
      <c r="HB13" s="187"/>
      <c r="HC13" s="187"/>
      <c r="HD13" s="187"/>
      <c r="HE13" s="187"/>
      <c r="HF13" s="187"/>
      <c r="HG13" s="187"/>
      <c r="HH13" s="187"/>
      <c r="HI13" s="187"/>
      <c r="HJ13" s="187"/>
      <c r="HK13" s="187"/>
      <c r="HL13" s="187"/>
      <c r="HM13" s="187"/>
      <c r="HN13" s="187"/>
      <c r="HO13" s="187"/>
      <c r="HP13" s="187"/>
      <c r="HQ13" s="187"/>
      <c r="HR13" s="187"/>
      <c r="HS13" s="187"/>
      <c r="HT13" s="187"/>
      <c r="HU13" s="187"/>
      <c r="HV13" s="187"/>
      <c r="HW13" s="187"/>
      <c r="HX13" s="187"/>
      <c r="HY13" s="187"/>
      <c r="HZ13" s="187"/>
      <c r="IA13" s="187"/>
      <c r="IB13" s="187"/>
      <c r="IC13" s="187"/>
      <c r="ID13" s="187"/>
      <c r="IE13" s="187"/>
      <c r="IF13" s="187"/>
      <c r="IG13" s="187"/>
    </row>
    <row r="14" spans="1:241" s="347" customFormat="1" ht="18" customHeight="1">
      <c r="A14" s="187"/>
      <c r="B14" s="609"/>
      <c r="C14" s="612"/>
      <c r="D14" s="351" t="s">
        <v>48</v>
      </c>
      <c r="E14" s="404">
        <f>SUM(E42:E45)</f>
        <v>165</v>
      </c>
      <c r="F14" s="404">
        <f>SUM(F42:F45)</f>
        <v>72</v>
      </c>
      <c r="G14" s="404">
        <f>SUM(G42:G45)</f>
        <v>68</v>
      </c>
      <c r="H14" s="404">
        <f>SUM(H42:H45)</f>
        <v>25</v>
      </c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7"/>
      <c r="W14" s="187"/>
      <c r="X14" s="187"/>
      <c r="Y14" s="187"/>
      <c r="Z14" s="187"/>
      <c r="AA14" s="187"/>
      <c r="AB14" s="187"/>
      <c r="AC14" s="187"/>
      <c r="AD14" s="187"/>
      <c r="AE14" s="187"/>
      <c r="AF14" s="187"/>
      <c r="AG14" s="187"/>
      <c r="AH14" s="187"/>
      <c r="AI14" s="187"/>
      <c r="AJ14" s="187"/>
      <c r="AK14" s="187"/>
      <c r="AL14" s="187"/>
      <c r="AM14" s="187"/>
      <c r="AN14" s="187"/>
      <c r="AO14" s="187"/>
      <c r="AP14" s="187"/>
      <c r="AQ14" s="187"/>
      <c r="AR14" s="187"/>
      <c r="AS14" s="187"/>
      <c r="AT14" s="187"/>
      <c r="AU14" s="187"/>
      <c r="AV14" s="187"/>
      <c r="AW14" s="187"/>
      <c r="AX14" s="187"/>
      <c r="AY14" s="187"/>
      <c r="AZ14" s="187"/>
      <c r="BA14" s="187"/>
      <c r="BB14" s="187"/>
      <c r="BC14" s="187"/>
      <c r="BD14" s="187"/>
      <c r="BE14" s="187"/>
      <c r="BF14" s="187"/>
      <c r="BG14" s="187"/>
      <c r="BH14" s="187"/>
      <c r="BI14" s="187"/>
      <c r="BJ14" s="187"/>
      <c r="BK14" s="187"/>
      <c r="BL14" s="187"/>
      <c r="BM14" s="187"/>
      <c r="BN14" s="187"/>
      <c r="BO14" s="187"/>
      <c r="BP14" s="187"/>
      <c r="BQ14" s="187"/>
      <c r="BR14" s="187"/>
      <c r="BS14" s="187"/>
      <c r="BT14" s="187"/>
      <c r="BU14" s="187"/>
      <c r="BV14" s="187"/>
      <c r="BW14" s="187"/>
      <c r="BX14" s="187"/>
      <c r="BY14" s="187"/>
      <c r="BZ14" s="187"/>
      <c r="CA14" s="187"/>
      <c r="CB14" s="187"/>
      <c r="CC14" s="187"/>
      <c r="CD14" s="187"/>
      <c r="CE14" s="187"/>
      <c r="CF14" s="187"/>
      <c r="CG14" s="187"/>
      <c r="CH14" s="187"/>
      <c r="CI14" s="187"/>
      <c r="CJ14" s="187"/>
      <c r="CK14" s="187"/>
      <c r="CL14" s="187"/>
      <c r="CM14" s="187"/>
      <c r="CN14" s="187"/>
      <c r="CO14" s="187"/>
      <c r="CP14" s="187"/>
      <c r="CQ14" s="187"/>
      <c r="CR14" s="187"/>
      <c r="CS14" s="187"/>
      <c r="CT14" s="187"/>
      <c r="CU14" s="187"/>
      <c r="CV14" s="187"/>
      <c r="CW14" s="187"/>
      <c r="CX14" s="187"/>
      <c r="CY14" s="187"/>
      <c r="CZ14" s="187"/>
      <c r="DA14" s="187"/>
      <c r="DB14" s="187"/>
      <c r="DC14" s="187"/>
      <c r="DD14" s="187"/>
      <c r="DE14" s="187"/>
      <c r="DF14" s="187"/>
      <c r="DG14" s="187"/>
      <c r="DH14" s="187"/>
      <c r="DI14" s="187"/>
      <c r="DJ14" s="187"/>
      <c r="DK14" s="187"/>
      <c r="DL14" s="187"/>
      <c r="DM14" s="187"/>
      <c r="DN14" s="187"/>
      <c r="DO14" s="187"/>
      <c r="DP14" s="187"/>
      <c r="DQ14" s="187"/>
      <c r="DR14" s="187"/>
      <c r="DS14" s="187"/>
      <c r="DT14" s="187"/>
      <c r="DU14" s="187"/>
      <c r="DV14" s="187"/>
      <c r="DW14" s="187"/>
      <c r="DX14" s="187"/>
      <c r="DY14" s="187"/>
      <c r="DZ14" s="187"/>
      <c r="EA14" s="187"/>
      <c r="EB14" s="187"/>
      <c r="EC14" s="187"/>
      <c r="ED14" s="187"/>
      <c r="EE14" s="187"/>
      <c r="EF14" s="187"/>
      <c r="EG14" s="187"/>
      <c r="EH14" s="187"/>
      <c r="EI14" s="187"/>
      <c r="EJ14" s="187"/>
      <c r="EK14" s="187"/>
      <c r="EL14" s="187"/>
      <c r="EM14" s="187"/>
      <c r="EN14" s="187"/>
      <c r="EO14" s="187"/>
      <c r="EP14" s="187"/>
      <c r="EQ14" s="187"/>
      <c r="ER14" s="187"/>
      <c r="ES14" s="187"/>
      <c r="ET14" s="187"/>
      <c r="EU14" s="187"/>
      <c r="EV14" s="187"/>
      <c r="EW14" s="187"/>
      <c r="EX14" s="187"/>
      <c r="EY14" s="187"/>
      <c r="EZ14" s="187"/>
      <c r="FA14" s="187"/>
      <c r="FB14" s="187"/>
      <c r="FC14" s="187"/>
      <c r="FD14" s="187"/>
      <c r="FE14" s="187"/>
      <c r="FF14" s="187"/>
      <c r="FG14" s="187"/>
      <c r="FH14" s="187"/>
      <c r="FI14" s="187"/>
      <c r="FJ14" s="187"/>
      <c r="FK14" s="187"/>
      <c r="FL14" s="187"/>
      <c r="FM14" s="187"/>
      <c r="FN14" s="187"/>
      <c r="FO14" s="187"/>
      <c r="FP14" s="187"/>
      <c r="FQ14" s="187"/>
      <c r="FR14" s="187"/>
      <c r="FS14" s="187"/>
      <c r="FT14" s="187"/>
      <c r="FU14" s="187"/>
      <c r="FV14" s="187"/>
      <c r="FW14" s="187"/>
      <c r="FX14" s="187"/>
      <c r="FY14" s="187"/>
      <c r="FZ14" s="187"/>
      <c r="GA14" s="187"/>
      <c r="GB14" s="187"/>
      <c r="GC14" s="187"/>
      <c r="GD14" s="187"/>
      <c r="GE14" s="187"/>
      <c r="GF14" s="187"/>
      <c r="GG14" s="187"/>
      <c r="GH14" s="187"/>
      <c r="GI14" s="187"/>
      <c r="GJ14" s="187"/>
      <c r="GK14" s="187"/>
      <c r="GL14" s="187"/>
      <c r="GM14" s="187"/>
      <c r="GN14" s="187"/>
      <c r="GO14" s="187"/>
      <c r="GP14" s="187"/>
      <c r="GQ14" s="187"/>
      <c r="GR14" s="187"/>
      <c r="GS14" s="187"/>
      <c r="GT14" s="187"/>
      <c r="GU14" s="187"/>
      <c r="GV14" s="187"/>
      <c r="GW14" s="187"/>
      <c r="GX14" s="187"/>
      <c r="GY14" s="187"/>
      <c r="GZ14" s="187"/>
      <c r="HA14" s="187"/>
      <c r="HB14" s="187"/>
      <c r="HC14" s="187"/>
      <c r="HD14" s="187"/>
      <c r="HE14" s="187"/>
      <c r="HF14" s="187"/>
      <c r="HG14" s="187"/>
      <c r="HH14" s="187"/>
      <c r="HI14" s="187"/>
      <c r="HJ14" s="187"/>
      <c r="HK14" s="187"/>
      <c r="HL14" s="187"/>
      <c r="HM14" s="187"/>
      <c r="HN14" s="187"/>
      <c r="HO14" s="187"/>
      <c r="HP14" s="187"/>
      <c r="HQ14" s="187"/>
      <c r="HR14" s="187"/>
      <c r="HS14" s="187"/>
      <c r="HT14" s="187"/>
      <c r="HU14" s="187"/>
      <c r="HV14" s="187"/>
      <c r="HW14" s="187"/>
      <c r="HX14" s="187"/>
      <c r="HY14" s="187"/>
      <c r="HZ14" s="187"/>
      <c r="IA14" s="187"/>
      <c r="IB14" s="187"/>
      <c r="IC14" s="187"/>
      <c r="ID14" s="187"/>
      <c r="IE14" s="187"/>
      <c r="IF14" s="187"/>
      <c r="IG14" s="187"/>
    </row>
    <row r="15" spans="1:241" s="347" customFormat="1" ht="18" customHeight="1">
      <c r="A15" s="187"/>
      <c r="B15" s="610"/>
      <c r="C15" s="613"/>
      <c r="D15" s="351" t="s">
        <v>49</v>
      </c>
      <c r="E15" s="404">
        <f>E52</f>
        <v>86</v>
      </c>
      <c r="F15" s="404">
        <f>F52</f>
        <v>48</v>
      </c>
      <c r="G15" s="404">
        <f>G52</f>
        <v>24</v>
      </c>
      <c r="H15" s="404">
        <f>H52</f>
        <v>11</v>
      </c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  <c r="T15" s="187"/>
      <c r="U15" s="187"/>
      <c r="V15" s="187"/>
      <c r="W15" s="187"/>
      <c r="X15" s="187"/>
      <c r="Y15" s="187"/>
      <c r="Z15" s="187"/>
      <c r="AA15" s="187"/>
      <c r="AB15" s="187"/>
      <c r="AC15" s="187"/>
      <c r="AD15" s="187"/>
      <c r="AE15" s="187"/>
      <c r="AF15" s="187"/>
      <c r="AG15" s="187"/>
      <c r="AH15" s="187"/>
      <c r="AI15" s="187"/>
      <c r="AJ15" s="187"/>
      <c r="AK15" s="187"/>
      <c r="AL15" s="187"/>
      <c r="AM15" s="187"/>
      <c r="AN15" s="187"/>
      <c r="AO15" s="187"/>
      <c r="AP15" s="187"/>
      <c r="AQ15" s="187"/>
      <c r="AR15" s="187"/>
      <c r="AS15" s="187"/>
      <c r="AT15" s="187"/>
      <c r="AU15" s="187"/>
      <c r="AV15" s="187"/>
      <c r="AW15" s="187"/>
      <c r="AX15" s="187"/>
      <c r="AY15" s="187"/>
      <c r="AZ15" s="187"/>
      <c r="BA15" s="187"/>
      <c r="BB15" s="187"/>
      <c r="BC15" s="187"/>
      <c r="BD15" s="187"/>
      <c r="BE15" s="187"/>
      <c r="BF15" s="187"/>
      <c r="BG15" s="187"/>
      <c r="BH15" s="187"/>
      <c r="BI15" s="187"/>
      <c r="BJ15" s="187"/>
      <c r="BK15" s="187"/>
      <c r="BL15" s="187"/>
      <c r="BM15" s="187"/>
      <c r="BN15" s="187"/>
      <c r="BO15" s="187"/>
      <c r="BP15" s="187"/>
      <c r="BQ15" s="187"/>
      <c r="BR15" s="187"/>
      <c r="BS15" s="187"/>
      <c r="BT15" s="187"/>
      <c r="BU15" s="187"/>
      <c r="BV15" s="187"/>
      <c r="BW15" s="187"/>
      <c r="BX15" s="187"/>
      <c r="BY15" s="187"/>
      <c r="BZ15" s="187"/>
      <c r="CA15" s="187"/>
      <c r="CB15" s="187"/>
      <c r="CC15" s="187"/>
      <c r="CD15" s="187"/>
      <c r="CE15" s="187"/>
      <c r="CF15" s="187"/>
      <c r="CG15" s="187"/>
      <c r="CH15" s="187"/>
      <c r="CI15" s="187"/>
      <c r="CJ15" s="187"/>
      <c r="CK15" s="187"/>
      <c r="CL15" s="187"/>
      <c r="CM15" s="187"/>
      <c r="CN15" s="187"/>
      <c r="CO15" s="187"/>
      <c r="CP15" s="187"/>
      <c r="CQ15" s="187"/>
      <c r="CR15" s="187"/>
      <c r="CS15" s="187"/>
      <c r="CT15" s="187"/>
      <c r="CU15" s="187"/>
      <c r="CV15" s="187"/>
      <c r="CW15" s="187"/>
      <c r="CX15" s="187"/>
      <c r="CY15" s="187"/>
      <c r="CZ15" s="187"/>
      <c r="DA15" s="187"/>
      <c r="DB15" s="187"/>
      <c r="DC15" s="187"/>
      <c r="DD15" s="187"/>
      <c r="DE15" s="187"/>
      <c r="DF15" s="187"/>
      <c r="DG15" s="187"/>
      <c r="DH15" s="187"/>
      <c r="DI15" s="187"/>
      <c r="DJ15" s="187"/>
      <c r="DK15" s="187"/>
      <c r="DL15" s="187"/>
      <c r="DM15" s="187"/>
      <c r="DN15" s="187"/>
      <c r="DO15" s="187"/>
      <c r="DP15" s="187"/>
      <c r="DQ15" s="187"/>
      <c r="DR15" s="187"/>
      <c r="DS15" s="187"/>
      <c r="DT15" s="187"/>
      <c r="DU15" s="187"/>
      <c r="DV15" s="187"/>
      <c r="DW15" s="187"/>
      <c r="DX15" s="187"/>
      <c r="DY15" s="187"/>
      <c r="DZ15" s="187"/>
      <c r="EA15" s="187"/>
      <c r="EB15" s="187"/>
      <c r="EC15" s="187"/>
      <c r="ED15" s="187"/>
      <c r="EE15" s="187"/>
      <c r="EF15" s="187"/>
      <c r="EG15" s="187"/>
      <c r="EH15" s="187"/>
      <c r="EI15" s="187"/>
      <c r="EJ15" s="187"/>
      <c r="EK15" s="187"/>
      <c r="EL15" s="187"/>
      <c r="EM15" s="187"/>
      <c r="EN15" s="187"/>
      <c r="EO15" s="187"/>
      <c r="EP15" s="187"/>
      <c r="EQ15" s="187"/>
      <c r="ER15" s="187"/>
      <c r="ES15" s="187"/>
      <c r="ET15" s="187"/>
      <c r="EU15" s="187"/>
      <c r="EV15" s="187"/>
      <c r="EW15" s="187"/>
      <c r="EX15" s="187"/>
      <c r="EY15" s="187"/>
      <c r="EZ15" s="187"/>
      <c r="FA15" s="187"/>
      <c r="FB15" s="187"/>
      <c r="FC15" s="187"/>
      <c r="FD15" s="187"/>
      <c r="FE15" s="187"/>
      <c r="FF15" s="187"/>
      <c r="FG15" s="187"/>
      <c r="FH15" s="187"/>
      <c r="FI15" s="187"/>
      <c r="FJ15" s="187"/>
      <c r="FK15" s="187"/>
      <c r="FL15" s="187"/>
      <c r="FM15" s="187"/>
      <c r="FN15" s="187"/>
      <c r="FO15" s="187"/>
      <c r="FP15" s="187"/>
      <c r="FQ15" s="187"/>
      <c r="FR15" s="187"/>
      <c r="FS15" s="187"/>
      <c r="FT15" s="187"/>
      <c r="FU15" s="187"/>
      <c r="FV15" s="187"/>
      <c r="FW15" s="187"/>
      <c r="FX15" s="187"/>
      <c r="FY15" s="187"/>
      <c r="FZ15" s="187"/>
      <c r="GA15" s="187"/>
      <c r="GB15" s="187"/>
      <c r="GC15" s="187"/>
      <c r="GD15" s="187"/>
      <c r="GE15" s="187"/>
      <c r="GF15" s="187"/>
      <c r="GG15" s="187"/>
      <c r="GH15" s="187"/>
      <c r="GI15" s="187"/>
      <c r="GJ15" s="187"/>
      <c r="GK15" s="187"/>
      <c r="GL15" s="187"/>
      <c r="GM15" s="187"/>
      <c r="GN15" s="187"/>
      <c r="GO15" s="187"/>
      <c r="GP15" s="187"/>
      <c r="GQ15" s="187"/>
      <c r="GR15" s="187"/>
      <c r="GS15" s="187"/>
      <c r="GT15" s="187"/>
      <c r="GU15" s="187"/>
      <c r="GV15" s="187"/>
      <c r="GW15" s="187"/>
      <c r="GX15" s="187"/>
      <c r="GY15" s="187"/>
      <c r="GZ15" s="187"/>
      <c r="HA15" s="187"/>
      <c r="HB15" s="187"/>
      <c r="HC15" s="187"/>
      <c r="HD15" s="187"/>
      <c r="HE15" s="187"/>
      <c r="HF15" s="187"/>
      <c r="HG15" s="187"/>
      <c r="HH15" s="187"/>
      <c r="HI15" s="187"/>
      <c r="HJ15" s="187"/>
      <c r="HK15" s="187"/>
      <c r="HL15" s="187"/>
      <c r="HM15" s="187"/>
      <c r="HN15" s="187"/>
      <c r="HO15" s="187"/>
      <c r="HP15" s="187"/>
      <c r="HQ15" s="187"/>
      <c r="HR15" s="187"/>
      <c r="HS15" s="187"/>
      <c r="HT15" s="187"/>
      <c r="HU15" s="187"/>
      <c r="HV15" s="187"/>
      <c r="HW15" s="187"/>
      <c r="HX15" s="187"/>
      <c r="HY15" s="187"/>
      <c r="HZ15" s="187"/>
      <c r="IA15" s="187"/>
      <c r="IB15" s="187"/>
      <c r="IC15" s="187"/>
      <c r="ID15" s="187"/>
      <c r="IE15" s="187"/>
      <c r="IF15" s="187"/>
      <c r="IG15" s="187"/>
    </row>
    <row r="16" spans="1:241" ht="18" customHeight="1">
      <c r="B16" s="350">
        <v>1</v>
      </c>
      <c r="C16" s="349">
        <v>9</v>
      </c>
      <c r="D16" s="344" t="s">
        <v>50</v>
      </c>
      <c r="E16" s="405">
        <v>1150</v>
      </c>
      <c r="F16" s="405">
        <v>796</v>
      </c>
      <c r="G16" s="405">
        <v>258</v>
      </c>
      <c r="H16" s="405">
        <v>96</v>
      </c>
    </row>
    <row r="17" spans="2:8" ht="18" customHeight="1">
      <c r="B17" s="350">
        <v>2</v>
      </c>
      <c r="C17" s="349">
        <v>14</v>
      </c>
      <c r="D17" s="344" t="s">
        <v>51</v>
      </c>
      <c r="E17" s="405">
        <v>92</v>
      </c>
      <c r="F17" s="405">
        <v>54</v>
      </c>
      <c r="G17" s="405">
        <v>24</v>
      </c>
      <c r="H17" s="405">
        <v>14</v>
      </c>
    </row>
    <row r="18" spans="2:8" ht="18" customHeight="1">
      <c r="B18" s="350">
        <v>3</v>
      </c>
      <c r="C18" s="349">
        <v>20</v>
      </c>
      <c r="D18" s="344" t="s">
        <v>52</v>
      </c>
      <c r="E18" s="405">
        <v>586</v>
      </c>
      <c r="F18" s="405">
        <v>205</v>
      </c>
      <c r="G18" s="405">
        <v>268</v>
      </c>
      <c r="H18" s="405">
        <v>113</v>
      </c>
    </row>
    <row r="19" spans="2:8" ht="18" customHeight="1">
      <c r="B19" s="350">
        <v>4</v>
      </c>
      <c r="C19" s="349">
        <v>21</v>
      </c>
      <c r="D19" s="344" t="s">
        <v>53</v>
      </c>
      <c r="E19" s="405">
        <v>1280</v>
      </c>
      <c r="F19" s="405">
        <v>896</v>
      </c>
      <c r="G19" s="405">
        <v>300</v>
      </c>
      <c r="H19" s="405">
        <v>84</v>
      </c>
    </row>
    <row r="20" spans="2:8" ht="18" customHeight="1">
      <c r="B20" s="350">
        <v>5</v>
      </c>
      <c r="C20" s="349">
        <v>1</v>
      </c>
      <c r="D20" s="344" t="s">
        <v>54</v>
      </c>
      <c r="E20" s="405">
        <v>125</v>
      </c>
      <c r="F20" s="405">
        <v>91</v>
      </c>
      <c r="G20" s="405">
        <v>23</v>
      </c>
      <c r="H20" s="405">
        <v>11</v>
      </c>
    </row>
    <row r="21" spans="2:8" ht="18" customHeight="1">
      <c r="B21" s="350">
        <v>6</v>
      </c>
      <c r="C21" s="349">
        <v>22</v>
      </c>
      <c r="D21" s="344" t="s">
        <v>55</v>
      </c>
      <c r="E21" s="405">
        <v>1770</v>
      </c>
      <c r="F21" s="405">
        <v>1092</v>
      </c>
      <c r="G21" s="405">
        <v>462</v>
      </c>
      <c r="H21" s="405">
        <v>216</v>
      </c>
    </row>
    <row r="22" spans="2:8" ht="18" customHeight="1">
      <c r="B22" s="350">
        <v>7</v>
      </c>
      <c r="C22" s="349">
        <v>15</v>
      </c>
      <c r="D22" s="344" t="s">
        <v>56</v>
      </c>
      <c r="E22" s="405">
        <v>28</v>
      </c>
      <c r="F22" s="405">
        <v>11</v>
      </c>
      <c r="G22" s="405">
        <v>11</v>
      </c>
      <c r="H22" s="405">
        <v>6</v>
      </c>
    </row>
    <row r="23" spans="2:8" ht="18" customHeight="1">
      <c r="B23" s="350">
        <v>8</v>
      </c>
      <c r="C23" s="349">
        <v>23</v>
      </c>
      <c r="D23" s="344" t="s">
        <v>57</v>
      </c>
      <c r="E23" s="405">
        <v>1058</v>
      </c>
      <c r="F23" s="405">
        <v>691</v>
      </c>
      <c r="G23" s="405">
        <v>272</v>
      </c>
      <c r="H23" s="405">
        <v>95</v>
      </c>
    </row>
    <row r="24" spans="2:8" ht="18" customHeight="1">
      <c r="B24" s="350">
        <v>9</v>
      </c>
      <c r="C24" s="349">
        <v>10</v>
      </c>
      <c r="D24" s="344" t="s">
        <v>58</v>
      </c>
      <c r="E24" s="405">
        <v>90</v>
      </c>
      <c r="F24" s="405">
        <v>52</v>
      </c>
      <c r="G24" s="405">
        <v>29</v>
      </c>
      <c r="H24" s="405">
        <v>9</v>
      </c>
    </row>
    <row r="25" spans="2:8" ht="18" customHeight="1">
      <c r="B25" s="350">
        <v>10</v>
      </c>
      <c r="C25" s="349">
        <v>24</v>
      </c>
      <c r="D25" s="344" t="s">
        <v>59</v>
      </c>
      <c r="E25" s="405">
        <v>668</v>
      </c>
      <c r="F25" s="405">
        <v>243</v>
      </c>
      <c r="G25" s="405">
        <v>197</v>
      </c>
      <c r="H25" s="405">
        <v>228</v>
      </c>
    </row>
    <row r="26" spans="2:8" ht="18" customHeight="1">
      <c r="B26" s="350">
        <v>11</v>
      </c>
      <c r="C26" s="349">
        <v>26</v>
      </c>
      <c r="D26" s="344" t="s">
        <v>60</v>
      </c>
      <c r="E26" s="405">
        <v>103</v>
      </c>
      <c r="F26" s="405">
        <v>51</v>
      </c>
      <c r="G26" s="405">
        <v>35</v>
      </c>
      <c r="H26" s="405">
        <v>17</v>
      </c>
    </row>
    <row r="27" spans="2:8" ht="18" customHeight="1">
      <c r="B27" s="350">
        <v>12</v>
      </c>
      <c r="C27" s="349">
        <v>11</v>
      </c>
      <c r="D27" s="344" t="s">
        <v>61</v>
      </c>
      <c r="E27" s="405">
        <v>709</v>
      </c>
      <c r="F27" s="405">
        <v>491</v>
      </c>
      <c r="G27" s="405">
        <v>167</v>
      </c>
      <c r="H27" s="405">
        <v>51</v>
      </c>
    </row>
    <row r="28" spans="2:8" ht="18" customHeight="1">
      <c r="B28" s="350">
        <v>13</v>
      </c>
      <c r="C28" s="349">
        <v>27</v>
      </c>
      <c r="D28" s="344" t="s">
        <v>62</v>
      </c>
      <c r="E28" s="405">
        <v>57</v>
      </c>
      <c r="F28" s="405">
        <v>31</v>
      </c>
      <c r="G28" s="405">
        <v>9</v>
      </c>
      <c r="H28" s="405">
        <v>17</v>
      </c>
    </row>
    <row r="29" spans="2:8" ht="18" customHeight="1">
      <c r="B29" s="350">
        <v>14</v>
      </c>
      <c r="C29" s="349">
        <v>16</v>
      </c>
      <c r="D29" s="344" t="s">
        <v>63</v>
      </c>
      <c r="E29" s="405">
        <v>366</v>
      </c>
      <c r="F29" s="405">
        <v>264</v>
      </c>
      <c r="G29" s="405">
        <v>94</v>
      </c>
      <c r="H29" s="405">
        <v>8</v>
      </c>
    </row>
    <row r="30" spans="2:8" ht="18" customHeight="1">
      <c r="B30" s="350">
        <v>15</v>
      </c>
      <c r="C30" s="349">
        <v>17</v>
      </c>
      <c r="D30" s="344" t="s">
        <v>64</v>
      </c>
      <c r="E30" s="405">
        <v>448</v>
      </c>
      <c r="F30" s="405">
        <v>259</v>
      </c>
      <c r="G30" s="405">
        <v>157</v>
      </c>
      <c r="H30" s="405">
        <v>32</v>
      </c>
    </row>
    <row r="31" spans="2:8" ht="18" customHeight="1">
      <c r="B31" s="350">
        <v>16</v>
      </c>
      <c r="C31" s="349">
        <v>2</v>
      </c>
      <c r="D31" s="344" t="s">
        <v>65</v>
      </c>
      <c r="E31" s="405">
        <v>140</v>
      </c>
      <c r="F31" s="405">
        <v>94</v>
      </c>
      <c r="G31" s="405">
        <v>36</v>
      </c>
      <c r="H31" s="405">
        <v>10</v>
      </c>
    </row>
    <row r="32" spans="2:8" ht="18" customHeight="1">
      <c r="B32" s="350">
        <v>17</v>
      </c>
      <c r="C32" s="349">
        <v>25</v>
      </c>
      <c r="D32" s="344" t="s">
        <v>66</v>
      </c>
      <c r="E32" s="405">
        <v>27</v>
      </c>
      <c r="F32" s="405">
        <v>9</v>
      </c>
      <c r="G32" s="405">
        <v>16</v>
      </c>
      <c r="H32" s="405">
        <v>2</v>
      </c>
    </row>
    <row r="33" spans="1:241" ht="18" customHeight="1">
      <c r="B33" s="350">
        <v>18</v>
      </c>
      <c r="C33" s="349">
        <v>18</v>
      </c>
      <c r="D33" s="344" t="s">
        <v>67</v>
      </c>
      <c r="E33" s="405">
        <v>166</v>
      </c>
      <c r="F33" s="405">
        <v>129</v>
      </c>
      <c r="G33" s="405">
        <v>27</v>
      </c>
      <c r="H33" s="405">
        <v>10</v>
      </c>
    </row>
    <row r="34" spans="1:241" ht="18" customHeight="1">
      <c r="B34" s="350">
        <v>19</v>
      </c>
      <c r="C34" s="349">
        <v>28</v>
      </c>
      <c r="D34" s="344" t="s">
        <v>68</v>
      </c>
      <c r="E34" s="405">
        <v>491</v>
      </c>
      <c r="F34" s="405">
        <v>322</v>
      </c>
      <c r="G34" s="405">
        <v>121</v>
      </c>
      <c r="H34" s="405">
        <v>48</v>
      </c>
    </row>
    <row r="35" spans="1:241" ht="18" customHeight="1">
      <c r="B35" s="350">
        <v>20</v>
      </c>
      <c r="C35" s="349">
        <v>29</v>
      </c>
      <c r="D35" s="344" t="s">
        <v>69</v>
      </c>
      <c r="E35" s="405">
        <v>423</v>
      </c>
      <c r="F35" s="405">
        <v>297</v>
      </c>
      <c r="G35" s="405">
        <v>90</v>
      </c>
      <c r="H35" s="405">
        <v>36</v>
      </c>
    </row>
    <row r="36" spans="1:241" ht="18" customHeight="1">
      <c r="B36" s="350">
        <v>21</v>
      </c>
      <c r="C36" s="349">
        <v>19</v>
      </c>
      <c r="D36" s="344" t="s">
        <v>70</v>
      </c>
      <c r="E36" s="405">
        <v>30</v>
      </c>
      <c r="F36" s="405">
        <v>23</v>
      </c>
      <c r="G36" s="405">
        <v>7</v>
      </c>
      <c r="H36" s="405">
        <v>0</v>
      </c>
    </row>
    <row r="37" spans="1:241" ht="18" customHeight="1">
      <c r="B37" s="350">
        <v>22</v>
      </c>
      <c r="C37" s="349">
        <v>12</v>
      </c>
      <c r="D37" s="344" t="s">
        <v>71</v>
      </c>
      <c r="E37" s="405">
        <v>527</v>
      </c>
      <c r="F37" s="405">
        <v>360</v>
      </c>
      <c r="G37" s="405">
        <v>134</v>
      </c>
      <c r="H37" s="405">
        <v>33</v>
      </c>
    </row>
    <row r="38" spans="1:241" ht="18" customHeight="1">
      <c r="B38" s="350">
        <v>23</v>
      </c>
      <c r="C38" s="349">
        <v>13</v>
      </c>
      <c r="D38" s="344" t="s">
        <v>72</v>
      </c>
      <c r="E38" s="405">
        <v>653</v>
      </c>
      <c r="F38" s="405">
        <v>373</v>
      </c>
      <c r="G38" s="405">
        <v>210</v>
      </c>
      <c r="H38" s="405">
        <v>70</v>
      </c>
    </row>
    <row r="39" spans="1:241" ht="18" customHeight="1">
      <c r="B39" s="350">
        <v>24</v>
      </c>
      <c r="C39" s="349">
        <v>3</v>
      </c>
      <c r="D39" s="344" t="s">
        <v>73</v>
      </c>
      <c r="E39" s="405">
        <v>168</v>
      </c>
      <c r="F39" s="405">
        <v>89</v>
      </c>
      <c r="G39" s="405">
        <v>5</v>
      </c>
      <c r="H39" s="405">
        <v>74</v>
      </c>
    </row>
    <row r="40" spans="1:241" ht="18" customHeight="1">
      <c r="B40" s="350">
        <v>25</v>
      </c>
      <c r="C40" s="349">
        <v>4</v>
      </c>
      <c r="D40" s="344" t="s">
        <v>74</v>
      </c>
      <c r="E40" s="405">
        <v>441</v>
      </c>
      <c r="F40" s="405">
        <v>231</v>
      </c>
      <c r="G40" s="405">
        <v>142</v>
      </c>
      <c r="H40" s="405">
        <v>68</v>
      </c>
    </row>
    <row r="41" spans="1:241" ht="18" customHeight="1">
      <c r="B41" s="350">
        <v>26</v>
      </c>
      <c r="C41" s="349">
        <v>30</v>
      </c>
      <c r="D41" s="344" t="s">
        <v>75</v>
      </c>
      <c r="E41" s="405">
        <v>1339</v>
      </c>
      <c r="F41" s="405">
        <v>787</v>
      </c>
      <c r="G41" s="405">
        <v>439</v>
      </c>
      <c r="H41" s="405">
        <v>113</v>
      </c>
    </row>
    <row r="42" spans="1:241" ht="18" customHeight="1">
      <c r="B42" s="350">
        <v>27</v>
      </c>
      <c r="C42" s="349">
        <v>5</v>
      </c>
      <c r="D42" s="344" t="s">
        <v>76</v>
      </c>
      <c r="E42" s="405">
        <v>109</v>
      </c>
      <c r="F42" s="405">
        <v>54</v>
      </c>
      <c r="G42" s="405">
        <v>46</v>
      </c>
      <c r="H42" s="405">
        <v>9</v>
      </c>
    </row>
    <row r="43" spans="1:241" ht="18" customHeight="1">
      <c r="B43" s="350">
        <v>28</v>
      </c>
      <c r="C43" s="349">
        <v>6</v>
      </c>
      <c r="D43" s="344" t="s">
        <v>77</v>
      </c>
      <c r="E43" s="405">
        <v>50</v>
      </c>
      <c r="F43" s="405">
        <v>14</v>
      </c>
      <c r="G43" s="405">
        <v>22</v>
      </c>
      <c r="H43" s="405">
        <v>14</v>
      </c>
    </row>
    <row r="44" spans="1:241" ht="18" customHeight="1">
      <c r="B44" s="350">
        <v>29</v>
      </c>
      <c r="C44" s="349">
        <v>7</v>
      </c>
      <c r="D44" s="344" t="s">
        <v>78</v>
      </c>
      <c r="E44" s="405">
        <v>6</v>
      </c>
      <c r="F44" s="405">
        <v>4</v>
      </c>
      <c r="G44" s="405">
        <v>0</v>
      </c>
      <c r="H44" s="405">
        <v>2</v>
      </c>
    </row>
    <row r="45" spans="1:241" ht="18" customHeight="1">
      <c r="B45" s="346">
        <v>30</v>
      </c>
      <c r="C45" s="345">
        <v>8</v>
      </c>
      <c r="D45" s="344" t="s">
        <v>79</v>
      </c>
      <c r="E45" s="405">
        <v>0</v>
      </c>
      <c r="F45" s="405">
        <v>0</v>
      </c>
      <c r="G45" s="405">
        <v>0</v>
      </c>
      <c r="H45" s="405">
        <v>0</v>
      </c>
    </row>
    <row r="46" spans="1:241" s="347" customFormat="1" ht="18" customHeight="1">
      <c r="A46" s="187"/>
      <c r="B46" s="350"/>
      <c r="C46" s="349"/>
      <c r="D46" s="348" t="s">
        <v>80</v>
      </c>
      <c r="E46" s="404">
        <f>E20+E31+E39+E40+E42+E43+E44+E45</f>
        <v>1039</v>
      </c>
      <c r="F46" s="404">
        <f>F20+F31+F39+F40+F42+F43+F44+F45</f>
        <v>577</v>
      </c>
      <c r="G46" s="404">
        <f>G20+G31+G39+G40+G42+G43+G44+G45</f>
        <v>274</v>
      </c>
      <c r="H46" s="404">
        <f>H20+H31+H39+H40+H42+H43+H44+H45</f>
        <v>188</v>
      </c>
      <c r="I46" s="187"/>
      <c r="J46" s="187"/>
      <c r="K46" s="187"/>
      <c r="L46" s="187"/>
      <c r="M46" s="187"/>
      <c r="N46" s="187"/>
      <c r="O46" s="187"/>
      <c r="P46" s="187"/>
      <c r="Q46" s="187"/>
      <c r="R46" s="187"/>
      <c r="S46" s="187"/>
      <c r="T46" s="187"/>
      <c r="U46" s="187"/>
      <c r="V46" s="187"/>
      <c r="W46" s="187"/>
      <c r="X46" s="187"/>
      <c r="Y46" s="187"/>
      <c r="Z46" s="187"/>
      <c r="AA46" s="187"/>
      <c r="AB46" s="187"/>
      <c r="AC46" s="187"/>
      <c r="AD46" s="187"/>
      <c r="AE46" s="187"/>
      <c r="AF46" s="187"/>
      <c r="AG46" s="187"/>
      <c r="AH46" s="187"/>
      <c r="AI46" s="187"/>
      <c r="AJ46" s="187"/>
      <c r="AK46" s="187"/>
      <c r="AL46" s="187"/>
      <c r="AM46" s="187"/>
      <c r="AN46" s="187"/>
      <c r="AO46" s="187"/>
      <c r="AP46" s="187"/>
      <c r="AQ46" s="187"/>
      <c r="AR46" s="187"/>
      <c r="AS46" s="187"/>
      <c r="AT46" s="187"/>
      <c r="AU46" s="187"/>
      <c r="AV46" s="187"/>
      <c r="AW46" s="187"/>
      <c r="AX46" s="187"/>
      <c r="AY46" s="187"/>
      <c r="AZ46" s="187"/>
      <c r="BA46" s="187"/>
      <c r="BB46" s="187"/>
      <c r="BC46" s="187"/>
      <c r="BD46" s="187"/>
      <c r="BE46" s="187"/>
      <c r="BF46" s="187"/>
      <c r="BG46" s="187"/>
      <c r="BH46" s="187"/>
      <c r="BI46" s="187"/>
      <c r="BJ46" s="187"/>
      <c r="BK46" s="187"/>
      <c r="BL46" s="187"/>
      <c r="BM46" s="187"/>
      <c r="BN46" s="187"/>
      <c r="BO46" s="187"/>
      <c r="BP46" s="187"/>
      <c r="BQ46" s="187"/>
      <c r="BR46" s="187"/>
      <c r="BS46" s="187"/>
      <c r="BT46" s="187"/>
      <c r="BU46" s="187"/>
      <c r="BV46" s="187"/>
      <c r="BW46" s="187"/>
      <c r="BX46" s="187"/>
      <c r="BY46" s="187"/>
      <c r="BZ46" s="187"/>
      <c r="CA46" s="187"/>
      <c r="CB46" s="187"/>
      <c r="CC46" s="187"/>
      <c r="CD46" s="187"/>
      <c r="CE46" s="187"/>
      <c r="CF46" s="187"/>
      <c r="CG46" s="187"/>
      <c r="CH46" s="187"/>
      <c r="CI46" s="187"/>
      <c r="CJ46" s="187"/>
      <c r="CK46" s="187"/>
      <c r="CL46" s="187"/>
      <c r="CM46" s="187"/>
      <c r="CN46" s="187"/>
      <c r="CO46" s="187"/>
      <c r="CP46" s="187"/>
      <c r="CQ46" s="187"/>
      <c r="CR46" s="187"/>
      <c r="CS46" s="187"/>
      <c r="CT46" s="187"/>
      <c r="CU46" s="187"/>
      <c r="CV46" s="187"/>
      <c r="CW46" s="187"/>
      <c r="CX46" s="187"/>
      <c r="CY46" s="187"/>
      <c r="CZ46" s="187"/>
      <c r="DA46" s="187"/>
      <c r="DB46" s="187"/>
      <c r="DC46" s="187"/>
      <c r="DD46" s="187"/>
      <c r="DE46" s="187"/>
      <c r="DF46" s="187"/>
      <c r="DG46" s="187"/>
      <c r="DH46" s="187"/>
      <c r="DI46" s="187"/>
      <c r="DJ46" s="187"/>
      <c r="DK46" s="187"/>
      <c r="DL46" s="187"/>
      <c r="DM46" s="187"/>
      <c r="DN46" s="187"/>
      <c r="DO46" s="187"/>
      <c r="DP46" s="187"/>
      <c r="DQ46" s="187"/>
      <c r="DR46" s="187"/>
      <c r="DS46" s="187"/>
      <c r="DT46" s="187"/>
      <c r="DU46" s="187"/>
      <c r="DV46" s="187"/>
      <c r="DW46" s="187"/>
      <c r="DX46" s="187"/>
      <c r="DY46" s="187"/>
      <c r="DZ46" s="187"/>
      <c r="EA46" s="187"/>
      <c r="EB46" s="187"/>
      <c r="EC46" s="187"/>
      <c r="ED46" s="187"/>
      <c r="EE46" s="187"/>
      <c r="EF46" s="187"/>
      <c r="EG46" s="187"/>
      <c r="EH46" s="187"/>
      <c r="EI46" s="187"/>
      <c r="EJ46" s="187"/>
      <c r="EK46" s="187"/>
      <c r="EL46" s="187"/>
      <c r="EM46" s="187"/>
      <c r="EN46" s="187"/>
      <c r="EO46" s="187"/>
      <c r="EP46" s="187"/>
      <c r="EQ46" s="187"/>
      <c r="ER46" s="187"/>
      <c r="ES46" s="187"/>
      <c r="ET46" s="187"/>
      <c r="EU46" s="187"/>
      <c r="EV46" s="187"/>
      <c r="EW46" s="187"/>
      <c r="EX46" s="187"/>
      <c r="EY46" s="187"/>
      <c r="EZ46" s="187"/>
      <c r="FA46" s="187"/>
      <c r="FB46" s="187"/>
      <c r="FC46" s="187"/>
      <c r="FD46" s="187"/>
      <c r="FE46" s="187"/>
      <c r="FF46" s="187"/>
      <c r="FG46" s="187"/>
      <c r="FH46" s="187"/>
      <c r="FI46" s="187"/>
      <c r="FJ46" s="187"/>
      <c r="FK46" s="187"/>
      <c r="FL46" s="187"/>
      <c r="FM46" s="187"/>
      <c r="FN46" s="187"/>
      <c r="FO46" s="187"/>
      <c r="FP46" s="187"/>
      <c r="FQ46" s="187"/>
      <c r="FR46" s="187"/>
      <c r="FS46" s="187"/>
      <c r="FT46" s="187"/>
      <c r="FU46" s="187"/>
      <c r="FV46" s="187"/>
      <c r="FW46" s="187"/>
      <c r="FX46" s="187"/>
      <c r="FY46" s="187"/>
      <c r="FZ46" s="187"/>
      <c r="GA46" s="187"/>
      <c r="GB46" s="187"/>
      <c r="GC46" s="187"/>
      <c r="GD46" s="187"/>
      <c r="GE46" s="187"/>
      <c r="GF46" s="187"/>
      <c r="GG46" s="187"/>
      <c r="GH46" s="187"/>
      <c r="GI46" s="187"/>
      <c r="GJ46" s="187"/>
      <c r="GK46" s="187"/>
      <c r="GL46" s="187"/>
      <c r="GM46" s="187"/>
      <c r="GN46" s="187"/>
      <c r="GO46" s="187"/>
      <c r="GP46" s="187"/>
      <c r="GQ46" s="187"/>
      <c r="GR46" s="187"/>
      <c r="GS46" s="187"/>
      <c r="GT46" s="187"/>
      <c r="GU46" s="187"/>
      <c r="GV46" s="187"/>
      <c r="GW46" s="187"/>
      <c r="GX46" s="187"/>
      <c r="GY46" s="187"/>
      <c r="GZ46" s="187"/>
      <c r="HA46" s="187"/>
      <c r="HB46" s="187"/>
      <c r="HC46" s="187"/>
      <c r="HD46" s="187"/>
      <c r="HE46" s="187"/>
      <c r="HF46" s="187"/>
      <c r="HG46" s="187"/>
      <c r="HH46" s="187"/>
      <c r="HI46" s="187"/>
      <c r="HJ46" s="187"/>
      <c r="HK46" s="187"/>
      <c r="HL46" s="187"/>
      <c r="HM46" s="187"/>
      <c r="HN46" s="187"/>
      <c r="HO46" s="187"/>
      <c r="HP46" s="187"/>
      <c r="HQ46" s="187"/>
      <c r="HR46" s="187"/>
      <c r="HS46" s="187"/>
      <c r="HT46" s="187"/>
      <c r="HU46" s="187"/>
      <c r="HV46" s="187"/>
      <c r="HW46" s="187"/>
      <c r="HX46" s="187"/>
      <c r="HY46" s="187"/>
      <c r="HZ46" s="187"/>
      <c r="IA46" s="187"/>
      <c r="IB46" s="187"/>
      <c r="IC46" s="187"/>
      <c r="ID46" s="187"/>
      <c r="IE46" s="187"/>
      <c r="IF46" s="187"/>
      <c r="IG46" s="187"/>
    </row>
    <row r="47" spans="1:241" s="347" customFormat="1" ht="18" customHeight="1">
      <c r="A47" s="187"/>
      <c r="B47" s="350"/>
      <c r="C47" s="349"/>
      <c r="D47" s="348" t="s">
        <v>81</v>
      </c>
      <c r="E47" s="404">
        <f>E27+E37+E38</f>
        <v>1889</v>
      </c>
      <c r="F47" s="404">
        <f>F27+F37+F38</f>
        <v>1224</v>
      </c>
      <c r="G47" s="404">
        <f>G27+G37+G38</f>
        <v>511</v>
      </c>
      <c r="H47" s="404">
        <f>H27+H37+H38</f>
        <v>154</v>
      </c>
      <c r="I47" s="187"/>
      <c r="J47" s="187"/>
      <c r="K47" s="187"/>
      <c r="L47" s="187"/>
      <c r="M47" s="187"/>
      <c r="N47" s="187"/>
      <c r="O47" s="187"/>
      <c r="P47" s="187"/>
      <c r="Q47" s="187"/>
      <c r="R47" s="187"/>
      <c r="S47" s="187"/>
      <c r="T47" s="187"/>
      <c r="U47" s="187"/>
      <c r="V47" s="187"/>
      <c r="W47" s="187"/>
      <c r="X47" s="187"/>
      <c r="Y47" s="187"/>
      <c r="Z47" s="187"/>
      <c r="AA47" s="187"/>
      <c r="AB47" s="187"/>
      <c r="AC47" s="187"/>
      <c r="AD47" s="187"/>
      <c r="AE47" s="187"/>
      <c r="AF47" s="187"/>
      <c r="AG47" s="187"/>
      <c r="AH47" s="187"/>
      <c r="AI47" s="187"/>
      <c r="AJ47" s="187"/>
      <c r="AK47" s="187"/>
      <c r="AL47" s="187"/>
      <c r="AM47" s="187"/>
      <c r="AN47" s="187"/>
      <c r="AO47" s="187"/>
      <c r="AP47" s="187"/>
      <c r="AQ47" s="187"/>
      <c r="AR47" s="187"/>
      <c r="AS47" s="187"/>
      <c r="AT47" s="187"/>
      <c r="AU47" s="187"/>
      <c r="AV47" s="187"/>
      <c r="AW47" s="187"/>
      <c r="AX47" s="187"/>
      <c r="AY47" s="187"/>
      <c r="AZ47" s="187"/>
      <c r="BA47" s="187"/>
      <c r="BB47" s="187"/>
      <c r="BC47" s="187"/>
      <c r="BD47" s="187"/>
      <c r="BE47" s="187"/>
      <c r="BF47" s="187"/>
      <c r="BG47" s="187"/>
      <c r="BH47" s="187"/>
      <c r="BI47" s="187"/>
      <c r="BJ47" s="187"/>
      <c r="BK47" s="187"/>
      <c r="BL47" s="187"/>
      <c r="BM47" s="187"/>
      <c r="BN47" s="187"/>
      <c r="BO47" s="187"/>
      <c r="BP47" s="187"/>
      <c r="BQ47" s="187"/>
      <c r="BR47" s="187"/>
      <c r="BS47" s="187"/>
      <c r="BT47" s="187"/>
      <c r="BU47" s="187"/>
      <c r="BV47" s="187"/>
      <c r="BW47" s="187"/>
      <c r="BX47" s="187"/>
      <c r="BY47" s="187"/>
      <c r="BZ47" s="187"/>
      <c r="CA47" s="187"/>
      <c r="CB47" s="187"/>
      <c r="CC47" s="187"/>
      <c r="CD47" s="187"/>
      <c r="CE47" s="187"/>
      <c r="CF47" s="187"/>
      <c r="CG47" s="187"/>
      <c r="CH47" s="187"/>
      <c r="CI47" s="187"/>
      <c r="CJ47" s="187"/>
      <c r="CK47" s="187"/>
      <c r="CL47" s="187"/>
      <c r="CM47" s="187"/>
      <c r="CN47" s="187"/>
      <c r="CO47" s="187"/>
      <c r="CP47" s="187"/>
      <c r="CQ47" s="187"/>
      <c r="CR47" s="187"/>
      <c r="CS47" s="187"/>
      <c r="CT47" s="187"/>
      <c r="CU47" s="187"/>
      <c r="CV47" s="187"/>
      <c r="CW47" s="187"/>
      <c r="CX47" s="187"/>
      <c r="CY47" s="187"/>
      <c r="CZ47" s="187"/>
      <c r="DA47" s="187"/>
      <c r="DB47" s="187"/>
      <c r="DC47" s="187"/>
      <c r="DD47" s="187"/>
      <c r="DE47" s="187"/>
      <c r="DF47" s="187"/>
      <c r="DG47" s="187"/>
      <c r="DH47" s="187"/>
      <c r="DI47" s="187"/>
      <c r="DJ47" s="187"/>
      <c r="DK47" s="187"/>
      <c r="DL47" s="187"/>
      <c r="DM47" s="187"/>
      <c r="DN47" s="187"/>
      <c r="DO47" s="187"/>
      <c r="DP47" s="187"/>
      <c r="DQ47" s="187"/>
      <c r="DR47" s="187"/>
      <c r="DS47" s="187"/>
      <c r="DT47" s="187"/>
      <c r="DU47" s="187"/>
      <c r="DV47" s="187"/>
      <c r="DW47" s="187"/>
      <c r="DX47" s="187"/>
      <c r="DY47" s="187"/>
      <c r="DZ47" s="187"/>
      <c r="EA47" s="187"/>
      <c r="EB47" s="187"/>
      <c r="EC47" s="187"/>
      <c r="ED47" s="187"/>
      <c r="EE47" s="187"/>
      <c r="EF47" s="187"/>
      <c r="EG47" s="187"/>
      <c r="EH47" s="187"/>
      <c r="EI47" s="187"/>
      <c r="EJ47" s="187"/>
      <c r="EK47" s="187"/>
      <c r="EL47" s="187"/>
      <c r="EM47" s="187"/>
      <c r="EN47" s="187"/>
      <c r="EO47" s="187"/>
      <c r="EP47" s="187"/>
      <c r="EQ47" s="187"/>
      <c r="ER47" s="187"/>
      <c r="ES47" s="187"/>
      <c r="ET47" s="187"/>
      <c r="EU47" s="187"/>
      <c r="EV47" s="187"/>
      <c r="EW47" s="187"/>
      <c r="EX47" s="187"/>
      <c r="EY47" s="187"/>
      <c r="EZ47" s="187"/>
      <c r="FA47" s="187"/>
      <c r="FB47" s="187"/>
      <c r="FC47" s="187"/>
      <c r="FD47" s="187"/>
      <c r="FE47" s="187"/>
      <c r="FF47" s="187"/>
      <c r="FG47" s="187"/>
      <c r="FH47" s="187"/>
      <c r="FI47" s="187"/>
      <c r="FJ47" s="187"/>
      <c r="FK47" s="187"/>
      <c r="FL47" s="187"/>
      <c r="FM47" s="187"/>
      <c r="FN47" s="187"/>
      <c r="FO47" s="187"/>
      <c r="FP47" s="187"/>
      <c r="FQ47" s="187"/>
      <c r="FR47" s="187"/>
      <c r="FS47" s="187"/>
      <c r="FT47" s="187"/>
      <c r="FU47" s="187"/>
      <c r="FV47" s="187"/>
      <c r="FW47" s="187"/>
      <c r="FX47" s="187"/>
      <c r="FY47" s="187"/>
      <c r="FZ47" s="187"/>
      <c r="GA47" s="187"/>
      <c r="GB47" s="187"/>
      <c r="GC47" s="187"/>
      <c r="GD47" s="187"/>
      <c r="GE47" s="187"/>
      <c r="GF47" s="187"/>
      <c r="GG47" s="187"/>
      <c r="GH47" s="187"/>
      <c r="GI47" s="187"/>
      <c r="GJ47" s="187"/>
      <c r="GK47" s="187"/>
      <c r="GL47" s="187"/>
      <c r="GM47" s="187"/>
      <c r="GN47" s="187"/>
      <c r="GO47" s="187"/>
      <c r="GP47" s="187"/>
      <c r="GQ47" s="187"/>
      <c r="GR47" s="187"/>
      <c r="GS47" s="187"/>
      <c r="GT47" s="187"/>
      <c r="GU47" s="187"/>
      <c r="GV47" s="187"/>
      <c r="GW47" s="187"/>
      <c r="GX47" s="187"/>
      <c r="GY47" s="187"/>
      <c r="GZ47" s="187"/>
      <c r="HA47" s="187"/>
      <c r="HB47" s="187"/>
      <c r="HC47" s="187"/>
      <c r="HD47" s="187"/>
      <c r="HE47" s="187"/>
      <c r="HF47" s="187"/>
      <c r="HG47" s="187"/>
      <c r="HH47" s="187"/>
      <c r="HI47" s="187"/>
      <c r="HJ47" s="187"/>
      <c r="HK47" s="187"/>
      <c r="HL47" s="187"/>
      <c r="HM47" s="187"/>
      <c r="HN47" s="187"/>
      <c r="HO47" s="187"/>
      <c r="HP47" s="187"/>
      <c r="HQ47" s="187"/>
      <c r="HR47" s="187"/>
      <c r="HS47" s="187"/>
      <c r="HT47" s="187"/>
      <c r="HU47" s="187"/>
      <c r="HV47" s="187"/>
      <c r="HW47" s="187"/>
      <c r="HX47" s="187"/>
      <c r="HY47" s="187"/>
      <c r="HZ47" s="187"/>
      <c r="IA47" s="187"/>
      <c r="IB47" s="187"/>
      <c r="IC47" s="187"/>
      <c r="ID47" s="187"/>
      <c r="IE47" s="187"/>
      <c r="IF47" s="187"/>
      <c r="IG47" s="187"/>
    </row>
    <row r="48" spans="1:241" s="347" customFormat="1" ht="18" customHeight="1">
      <c r="A48" s="187"/>
      <c r="B48" s="350"/>
      <c r="C48" s="349"/>
      <c r="D48" s="348" t="s">
        <v>82</v>
      </c>
      <c r="E48" s="404">
        <f>E16+E24+E27+E37+E38</f>
        <v>3129</v>
      </c>
      <c r="F48" s="404">
        <f>F16+F24+F27+F37+F38</f>
        <v>2072</v>
      </c>
      <c r="G48" s="404">
        <f>G16+G24+G27+G37+G38</f>
        <v>798</v>
      </c>
      <c r="H48" s="404">
        <f>H16+H24+H27+H37+H38</f>
        <v>259</v>
      </c>
      <c r="I48" s="187"/>
      <c r="J48" s="187"/>
      <c r="K48" s="187"/>
      <c r="L48" s="187"/>
      <c r="M48" s="187"/>
      <c r="N48" s="187"/>
      <c r="O48" s="187"/>
      <c r="P48" s="187"/>
      <c r="Q48" s="187"/>
      <c r="R48" s="187"/>
      <c r="S48" s="187"/>
      <c r="T48" s="187"/>
      <c r="U48" s="187"/>
      <c r="V48" s="187"/>
      <c r="W48" s="187"/>
      <c r="X48" s="187"/>
      <c r="Y48" s="187"/>
      <c r="Z48" s="187"/>
      <c r="AA48" s="187"/>
      <c r="AB48" s="187"/>
      <c r="AC48" s="187"/>
      <c r="AD48" s="187"/>
      <c r="AE48" s="187"/>
      <c r="AF48" s="187"/>
      <c r="AG48" s="187"/>
      <c r="AH48" s="187"/>
      <c r="AI48" s="187"/>
      <c r="AJ48" s="187"/>
      <c r="AK48" s="187"/>
      <c r="AL48" s="187"/>
      <c r="AM48" s="187"/>
      <c r="AN48" s="187"/>
      <c r="AO48" s="187"/>
      <c r="AP48" s="187"/>
      <c r="AQ48" s="187"/>
      <c r="AR48" s="187"/>
      <c r="AS48" s="187"/>
      <c r="AT48" s="187"/>
      <c r="AU48" s="187"/>
      <c r="AV48" s="187"/>
      <c r="AW48" s="187"/>
      <c r="AX48" s="187"/>
      <c r="AY48" s="187"/>
      <c r="AZ48" s="187"/>
      <c r="BA48" s="187"/>
      <c r="BB48" s="187"/>
      <c r="BC48" s="187"/>
      <c r="BD48" s="187"/>
      <c r="BE48" s="187"/>
      <c r="BF48" s="187"/>
      <c r="BG48" s="187"/>
      <c r="BH48" s="187"/>
      <c r="BI48" s="187"/>
      <c r="BJ48" s="187"/>
      <c r="BK48" s="187"/>
      <c r="BL48" s="187"/>
      <c r="BM48" s="187"/>
      <c r="BN48" s="187"/>
      <c r="BO48" s="187"/>
      <c r="BP48" s="187"/>
      <c r="BQ48" s="187"/>
      <c r="BR48" s="187"/>
      <c r="BS48" s="187"/>
      <c r="BT48" s="187"/>
      <c r="BU48" s="187"/>
      <c r="BV48" s="187"/>
      <c r="BW48" s="187"/>
      <c r="BX48" s="187"/>
      <c r="BY48" s="187"/>
      <c r="BZ48" s="187"/>
      <c r="CA48" s="187"/>
      <c r="CB48" s="187"/>
      <c r="CC48" s="187"/>
      <c r="CD48" s="187"/>
      <c r="CE48" s="187"/>
      <c r="CF48" s="187"/>
      <c r="CG48" s="187"/>
      <c r="CH48" s="187"/>
      <c r="CI48" s="187"/>
      <c r="CJ48" s="187"/>
      <c r="CK48" s="187"/>
      <c r="CL48" s="187"/>
      <c r="CM48" s="187"/>
      <c r="CN48" s="187"/>
      <c r="CO48" s="187"/>
      <c r="CP48" s="187"/>
      <c r="CQ48" s="187"/>
      <c r="CR48" s="187"/>
      <c r="CS48" s="187"/>
      <c r="CT48" s="187"/>
      <c r="CU48" s="187"/>
      <c r="CV48" s="187"/>
      <c r="CW48" s="187"/>
      <c r="CX48" s="187"/>
      <c r="CY48" s="187"/>
      <c r="CZ48" s="187"/>
      <c r="DA48" s="187"/>
      <c r="DB48" s="187"/>
      <c r="DC48" s="187"/>
      <c r="DD48" s="187"/>
      <c r="DE48" s="187"/>
      <c r="DF48" s="187"/>
      <c r="DG48" s="187"/>
      <c r="DH48" s="187"/>
      <c r="DI48" s="187"/>
      <c r="DJ48" s="187"/>
      <c r="DK48" s="187"/>
      <c r="DL48" s="187"/>
      <c r="DM48" s="187"/>
      <c r="DN48" s="187"/>
      <c r="DO48" s="187"/>
      <c r="DP48" s="187"/>
      <c r="DQ48" s="187"/>
      <c r="DR48" s="187"/>
      <c r="DS48" s="187"/>
      <c r="DT48" s="187"/>
      <c r="DU48" s="187"/>
      <c r="DV48" s="187"/>
      <c r="DW48" s="187"/>
      <c r="DX48" s="187"/>
      <c r="DY48" s="187"/>
      <c r="DZ48" s="187"/>
      <c r="EA48" s="187"/>
      <c r="EB48" s="187"/>
      <c r="EC48" s="187"/>
      <c r="ED48" s="187"/>
      <c r="EE48" s="187"/>
      <c r="EF48" s="187"/>
      <c r="EG48" s="187"/>
      <c r="EH48" s="187"/>
      <c r="EI48" s="187"/>
      <c r="EJ48" s="187"/>
      <c r="EK48" s="187"/>
      <c r="EL48" s="187"/>
      <c r="EM48" s="187"/>
      <c r="EN48" s="187"/>
      <c r="EO48" s="187"/>
      <c r="EP48" s="187"/>
      <c r="EQ48" s="187"/>
      <c r="ER48" s="187"/>
      <c r="ES48" s="187"/>
      <c r="ET48" s="187"/>
      <c r="EU48" s="187"/>
      <c r="EV48" s="187"/>
      <c r="EW48" s="187"/>
      <c r="EX48" s="187"/>
      <c r="EY48" s="187"/>
      <c r="EZ48" s="187"/>
      <c r="FA48" s="187"/>
      <c r="FB48" s="187"/>
      <c r="FC48" s="187"/>
      <c r="FD48" s="187"/>
      <c r="FE48" s="187"/>
      <c r="FF48" s="187"/>
      <c r="FG48" s="187"/>
      <c r="FH48" s="187"/>
      <c r="FI48" s="187"/>
      <c r="FJ48" s="187"/>
      <c r="FK48" s="187"/>
      <c r="FL48" s="187"/>
      <c r="FM48" s="187"/>
      <c r="FN48" s="187"/>
      <c r="FO48" s="187"/>
      <c r="FP48" s="187"/>
      <c r="FQ48" s="187"/>
      <c r="FR48" s="187"/>
      <c r="FS48" s="187"/>
      <c r="FT48" s="187"/>
      <c r="FU48" s="187"/>
      <c r="FV48" s="187"/>
      <c r="FW48" s="187"/>
      <c r="FX48" s="187"/>
      <c r="FY48" s="187"/>
      <c r="FZ48" s="187"/>
      <c r="GA48" s="187"/>
      <c r="GB48" s="187"/>
      <c r="GC48" s="187"/>
      <c r="GD48" s="187"/>
      <c r="GE48" s="187"/>
      <c r="GF48" s="187"/>
      <c r="GG48" s="187"/>
      <c r="GH48" s="187"/>
      <c r="GI48" s="187"/>
      <c r="GJ48" s="187"/>
      <c r="GK48" s="187"/>
      <c r="GL48" s="187"/>
      <c r="GM48" s="187"/>
      <c r="GN48" s="187"/>
      <c r="GO48" s="187"/>
      <c r="GP48" s="187"/>
      <c r="GQ48" s="187"/>
      <c r="GR48" s="187"/>
      <c r="GS48" s="187"/>
      <c r="GT48" s="187"/>
      <c r="GU48" s="187"/>
      <c r="GV48" s="187"/>
      <c r="GW48" s="187"/>
      <c r="GX48" s="187"/>
      <c r="GY48" s="187"/>
      <c r="GZ48" s="187"/>
      <c r="HA48" s="187"/>
      <c r="HB48" s="187"/>
      <c r="HC48" s="187"/>
      <c r="HD48" s="187"/>
      <c r="HE48" s="187"/>
      <c r="HF48" s="187"/>
      <c r="HG48" s="187"/>
      <c r="HH48" s="187"/>
      <c r="HI48" s="187"/>
      <c r="HJ48" s="187"/>
      <c r="HK48" s="187"/>
      <c r="HL48" s="187"/>
      <c r="HM48" s="187"/>
      <c r="HN48" s="187"/>
      <c r="HO48" s="187"/>
      <c r="HP48" s="187"/>
      <c r="HQ48" s="187"/>
      <c r="HR48" s="187"/>
      <c r="HS48" s="187"/>
      <c r="HT48" s="187"/>
      <c r="HU48" s="187"/>
      <c r="HV48" s="187"/>
      <c r="HW48" s="187"/>
      <c r="HX48" s="187"/>
      <c r="HY48" s="187"/>
      <c r="HZ48" s="187"/>
      <c r="IA48" s="187"/>
      <c r="IB48" s="187"/>
      <c r="IC48" s="187"/>
      <c r="ID48" s="187"/>
      <c r="IE48" s="187"/>
      <c r="IF48" s="187"/>
      <c r="IG48" s="187"/>
    </row>
    <row r="49" spans="1:241" s="347" customFormat="1" ht="18" customHeight="1">
      <c r="A49" s="187"/>
      <c r="B49" s="350"/>
      <c r="C49" s="349"/>
      <c r="D49" s="348" t="s">
        <v>83</v>
      </c>
      <c r="E49" s="404">
        <f>E17+E22+E29+E30+E33+E36</f>
        <v>1130</v>
      </c>
      <c r="F49" s="404">
        <f>F17+F22+F29+F30+F33+F36</f>
        <v>740</v>
      </c>
      <c r="G49" s="404">
        <f>G17+G22+G29+G30+G33+G36</f>
        <v>320</v>
      </c>
      <c r="H49" s="404">
        <f>H17+H22+H29+H30+H33+H36</f>
        <v>70</v>
      </c>
      <c r="I49" s="187"/>
      <c r="J49" s="187"/>
      <c r="K49" s="187"/>
      <c r="L49" s="187"/>
      <c r="M49" s="187"/>
      <c r="N49" s="187"/>
      <c r="O49" s="187"/>
      <c r="P49" s="187"/>
      <c r="Q49" s="187"/>
      <c r="R49" s="187"/>
      <c r="S49" s="187"/>
      <c r="T49" s="187"/>
      <c r="U49" s="187"/>
      <c r="V49" s="187"/>
      <c r="W49" s="187"/>
      <c r="X49" s="187"/>
      <c r="Y49" s="187"/>
      <c r="Z49" s="187"/>
      <c r="AA49" s="187"/>
      <c r="AB49" s="187"/>
      <c r="AC49" s="187"/>
      <c r="AD49" s="187"/>
      <c r="AE49" s="187"/>
      <c r="AF49" s="187"/>
      <c r="AG49" s="187"/>
      <c r="AH49" s="187"/>
      <c r="AI49" s="187"/>
      <c r="AJ49" s="187"/>
      <c r="AK49" s="187"/>
      <c r="AL49" s="187"/>
      <c r="AM49" s="187"/>
      <c r="AN49" s="187"/>
      <c r="AO49" s="187"/>
      <c r="AP49" s="187"/>
      <c r="AQ49" s="187"/>
      <c r="AR49" s="187"/>
      <c r="AS49" s="187"/>
      <c r="AT49" s="187"/>
      <c r="AU49" s="187"/>
      <c r="AV49" s="187"/>
      <c r="AW49" s="187"/>
      <c r="AX49" s="187"/>
      <c r="AY49" s="187"/>
      <c r="AZ49" s="187"/>
      <c r="BA49" s="187"/>
      <c r="BB49" s="187"/>
      <c r="BC49" s="187"/>
      <c r="BD49" s="187"/>
      <c r="BE49" s="187"/>
      <c r="BF49" s="187"/>
      <c r="BG49" s="187"/>
      <c r="BH49" s="187"/>
      <c r="BI49" s="187"/>
      <c r="BJ49" s="187"/>
      <c r="BK49" s="187"/>
      <c r="BL49" s="187"/>
      <c r="BM49" s="187"/>
      <c r="BN49" s="187"/>
      <c r="BO49" s="187"/>
      <c r="BP49" s="187"/>
      <c r="BQ49" s="187"/>
      <c r="BR49" s="187"/>
      <c r="BS49" s="187"/>
      <c r="BT49" s="187"/>
      <c r="BU49" s="187"/>
      <c r="BV49" s="187"/>
      <c r="BW49" s="187"/>
      <c r="BX49" s="187"/>
      <c r="BY49" s="187"/>
      <c r="BZ49" s="187"/>
      <c r="CA49" s="187"/>
      <c r="CB49" s="187"/>
      <c r="CC49" s="187"/>
      <c r="CD49" s="187"/>
      <c r="CE49" s="187"/>
      <c r="CF49" s="187"/>
      <c r="CG49" s="187"/>
      <c r="CH49" s="187"/>
      <c r="CI49" s="187"/>
      <c r="CJ49" s="187"/>
      <c r="CK49" s="187"/>
      <c r="CL49" s="187"/>
      <c r="CM49" s="187"/>
      <c r="CN49" s="187"/>
      <c r="CO49" s="187"/>
      <c r="CP49" s="187"/>
      <c r="CQ49" s="187"/>
      <c r="CR49" s="187"/>
      <c r="CS49" s="187"/>
      <c r="CT49" s="187"/>
      <c r="CU49" s="187"/>
      <c r="CV49" s="187"/>
      <c r="CW49" s="187"/>
      <c r="CX49" s="187"/>
      <c r="CY49" s="187"/>
      <c r="CZ49" s="187"/>
      <c r="DA49" s="187"/>
      <c r="DB49" s="187"/>
      <c r="DC49" s="187"/>
      <c r="DD49" s="187"/>
      <c r="DE49" s="187"/>
      <c r="DF49" s="187"/>
      <c r="DG49" s="187"/>
      <c r="DH49" s="187"/>
      <c r="DI49" s="187"/>
      <c r="DJ49" s="187"/>
      <c r="DK49" s="187"/>
      <c r="DL49" s="187"/>
      <c r="DM49" s="187"/>
      <c r="DN49" s="187"/>
      <c r="DO49" s="187"/>
      <c r="DP49" s="187"/>
      <c r="DQ49" s="187"/>
      <c r="DR49" s="187"/>
      <c r="DS49" s="187"/>
      <c r="DT49" s="187"/>
      <c r="DU49" s="187"/>
      <c r="DV49" s="187"/>
      <c r="DW49" s="187"/>
      <c r="DX49" s="187"/>
      <c r="DY49" s="187"/>
      <c r="DZ49" s="187"/>
      <c r="EA49" s="187"/>
      <c r="EB49" s="187"/>
      <c r="EC49" s="187"/>
      <c r="ED49" s="187"/>
      <c r="EE49" s="187"/>
      <c r="EF49" s="187"/>
      <c r="EG49" s="187"/>
      <c r="EH49" s="187"/>
      <c r="EI49" s="187"/>
      <c r="EJ49" s="187"/>
      <c r="EK49" s="187"/>
      <c r="EL49" s="187"/>
      <c r="EM49" s="187"/>
      <c r="EN49" s="187"/>
      <c r="EO49" s="187"/>
      <c r="EP49" s="187"/>
      <c r="EQ49" s="187"/>
      <c r="ER49" s="187"/>
      <c r="ES49" s="187"/>
      <c r="ET49" s="187"/>
      <c r="EU49" s="187"/>
      <c r="EV49" s="187"/>
      <c r="EW49" s="187"/>
      <c r="EX49" s="187"/>
      <c r="EY49" s="187"/>
      <c r="EZ49" s="187"/>
      <c r="FA49" s="187"/>
      <c r="FB49" s="187"/>
      <c r="FC49" s="187"/>
      <c r="FD49" s="187"/>
      <c r="FE49" s="187"/>
      <c r="FF49" s="187"/>
      <c r="FG49" s="187"/>
      <c r="FH49" s="187"/>
      <c r="FI49" s="187"/>
      <c r="FJ49" s="187"/>
      <c r="FK49" s="187"/>
      <c r="FL49" s="187"/>
      <c r="FM49" s="187"/>
      <c r="FN49" s="187"/>
      <c r="FO49" s="187"/>
      <c r="FP49" s="187"/>
      <c r="FQ49" s="187"/>
      <c r="FR49" s="187"/>
      <c r="FS49" s="187"/>
      <c r="FT49" s="187"/>
      <c r="FU49" s="187"/>
      <c r="FV49" s="187"/>
      <c r="FW49" s="187"/>
      <c r="FX49" s="187"/>
      <c r="FY49" s="187"/>
      <c r="FZ49" s="187"/>
      <c r="GA49" s="187"/>
      <c r="GB49" s="187"/>
      <c r="GC49" s="187"/>
      <c r="GD49" s="187"/>
      <c r="GE49" s="187"/>
      <c r="GF49" s="187"/>
      <c r="GG49" s="187"/>
      <c r="GH49" s="187"/>
      <c r="GI49" s="187"/>
      <c r="GJ49" s="187"/>
      <c r="GK49" s="187"/>
      <c r="GL49" s="187"/>
      <c r="GM49" s="187"/>
      <c r="GN49" s="187"/>
      <c r="GO49" s="187"/>
      <c r="GP49" s="187"/>
      <c r="GQ49" s="187"/>
      <c r="GR49" s="187"/>
      <c r="GS49" s="187"/>
      <c r="GT49" s="187"/>
      <c r="GU49" s="187"/>
      <c r="GV49" s="187"/>
      <c r="GW49" s="187"/>
      <c r="GX49" s="187"/>
      <c r="GY49" s="187"/>
      <c r="GZ49" s="187"/>
      <c r="HA49" s="187"/>
      <c r="HB49" s="187"/>
      <c r="HC49" s="187"/>
      <c r="HD49" s="187"/>
      <c r="HE49" s="187"/>
      <c r="HF49" s="187"/>
      <c r="HG49" s="187"/>
      <c r="HH49" s="187"/>
      <c r="HI49" s="187"/>
      <c r="HJ49" s="187"/>
      <c r="HK49" s="187"/>
      <c r="HL49" s="187"/>
      <c r="HM49" s="187"/>
      <c r="HN49" s="187"/>
      <c r="HO49" s="187"/>
      <c r="HP49" s="187"/>
      <c r="HQ49" s="187"/>
      <c r="HR49" s="187"/>
      <c r="HS49" s="187"/>
      <c r="HT49" s="187"/>
      <c r="HU49" s="187"/>
      <c r="HV49" s="187"/>
      <c r="HW49" s="187"/>
      <c r="HX49" s="187"/>
      <c r="HY49" s="187"/>
      <c r="HZ49" s="187"/>
      <c r="IA49" s="187"/>
      <c r="IB49" s="187"/>
      <c r="IC49" s="187"/>
      <c r="ID49" s="187"/>
      <c r="IE49" s="187"/>
      <c r="IF49" s="187"/>
      <c r="IG49" s="187"/>
    </row>
    <row r="50" spans="1:241" s="347" customFormat="1" ht="18" customHeight="1">
      <c r="A50" s="187"/>
      <c r="B50" s="350"/>
      <c r="C50" s="349"/>
      <c r="D50" s="348" t="s">
        <v>84</v>
      </c>
      <c r="E50" s="404">
        <f>E18+E19+E21+E23+E25+E32</f>
        <v>5389</v>
      </c>
      <c r="F50" s="404">
        <f>F18+F19+F21+F23+F25+F32</f>
        <v>3136</v>
      </c>
      <c r="G50" s="404">
        <f>G18+G19+G21+G23+G25+G32</f>
        <v>1515</v>
      </c>
      <c r="H50" s="404">
        <f>H18+H19+H21+H23+H25+H32</f>
        <v>738</v>
      </c>
      <c r="I50" s="187"/>
      <c r="J50" s="187"/>
      <c r="K50" s="187"/>
      <c r="L50" s="187"/>
      <c r="M50" s="187"/>
      <c r="N50" s="187"/>
      <c r="O50" s="187"/>
      <c r="P50" s="187"/>
      <c r="Q50" s="187"/>
      <c r="R50" s="187"/>
      <c r="S50" s="187"/>
      <c r="T50" s="187"/>
      <c r="U50" s="187"/>
      <c r="V50" s="187"/>
      <c r="W50" s="187"/>
      <c r="X50" s="187"/>
      <c r="Y50" s="187"/>
      <c r="Z50" s="187"/>
      <c r="AA50" s="187"/>
      <c r="AB50" s="187"/>
      <c r="AC50" s="187"/>
      <c r="AD50" s="187"/>
      <c r="AE50" s="187"/>
      <c r="AF50" s="187"/>
      <c r="AG50" s="187"/>
      <c r="AH50" s="187"/>
      <c r="AI50" s="187"/>
      <c r="AJ50" s="187"/>
      <c r="AK50" s="187"/>
      <c r="AL50" s="187"/>
      <c r="AM50" s="187"/>
      <c r="AN50" s="187"/>
      <c r="AO50" s="187"/>
      <c r="AP50" s="187"/>
      <c r="AQ50" s="187"/>
      <c r="AR50" s="187"/>
      <c r="AS50" s="187"/>
      <c r="AT50" s="187"/>
      <c r="AU50" s="187"/>
      <c r="AV50" s="187"/>
      <c r="AW50" s="187"/>
      <c r="AX50" s="187"/>
      <c r="AY50" s="187"/>
      <c r="AZ50" s="187"/>
      <c r="BA50" s="187"/>
      <c r="BB50" s="187"/>
      <c r="BC50" s="187"/>
      <c r="BD50" s="187"/>
      <c r="BE50" s="187"/>
      <c r="BF50" s="187"/>
      <c r="BG50" s="187"/>
      <c r="BH50" s="187"/>
      <c r="BI50" s="187"/>
      <c r="BJ50" s="187"/>
      <c r="BK50" s="187"/>
      <c r="BL50" s="187"/>
      <c r="BM50" s="187"/>
      <c r="BN50" s="187"/>
      <c r="BO50" s="187"/>
      <c r="BP50" s="187"/>
      <c r="BQ50" s="187"/>
      <c r="BR50" s="187"/>
      <c r="BS50" s="187"/>
      <c r="BT50" s="187"/>
      <c r="BU50" s="187"/>
      <c r="BV50" s="187"/>
      <c r="BW50" s="187"/>
      <c r="BX50" s="187"/>
      <c r="BY50" s="187"/>
      <c r="BZ50" s="187"/>
      <c r="CA50" s="187"/>
      <c r="CB50" s="187"/>
      <c r="CC50" s="187"/>
      <c r="CD50" s="187"/>
      <c r="CE50" s="187"/>
      <c r="CF50" s="187"/>
      <c r="CG50" s="187"/>
      <c r="CH50" s="187"/>
      <c r="CI50" s="187"/>
      <c r="CJ50" s="187"/>
      <c r="CK50" s="187"/>
      <c r="CL50" s="187"/>
      <c r="CM50" s="187"/>
      <c r="CN50" s="187"/>
      <c r="CO50" s="187"/>
      <c r="CP50" s="187"/>
      <c r="CQ50" s="187"/>
      <c r="CR50" s="187"/>
      <c r="CS50" s="187"/>
      <c r="CT50" s="187"/>
      <c r="CU50" s="187"/>
      <c r="CV50" s="187"/>
      <c r="CW50" s="187"/>
      <c r="CX50" s="187"/>
      <c r="CY50" s="187"/>
      <c r="CZ50" s="187"/>
      <c r="DA50" s="187"/>
      <c r="DB50" s="187"/>
      <c r="DC50" s="187"/>
      <c r="DD50" s="187"/>
      <c r="DE50" s="187"/>
      <c r="DF50" s="187"/>
      <c r="DG50" s="187"/>
      <c r="DH50" s="187"/>
      <c r="DI50" s="187"/>
      <c r="DJ50" s="187"/>
      <c r="DK50" s="187"/>
      <c r="DL50" s="187"/>
      <c r="DM50" s="187"/>
      <c r="DN50" s="187"/>
      <c r="DO50" s="187"/>
      <c r="DP50" s="187"/>
      <c r="DQ50" s="187"/>
      <c r="DR50" s="187"/>
      <c r="DS50" s="187"/>
      <c r="DT50" s="187"/>
      <c r="DU50" s="187"/>
      <c r="DV50" s="187"/>
      <c r="DW50" s="187"/>
      <c r="DX50" s="187"/>
      <c r="DY50" s="187"/>
      <c r="DZ50" s="187"/>
      <c r="EA50" s="187"/>
      <c r="EB50" s="187"/>
      <c r="EC50" s="187"/>
      <c r="ED50" s="187"/>
      <c r="EE50" s="187"/>
      <c r="EF50" s="187"/>
      <c r="EG50" s="187"/>
      <c r="EH50" s="187"/>
      <c r="EI50" s="187"/>
      <c r="EJ50" s="187"/>
      <c r="EK50" s="187"/>
      <c r="EL50" s="187"/>
      <c r="EM50" s="187"/>
      <c r="EN50" s="187"/>
      <c r="EO50" s="187"/>
      <c r="EP50" s="187"/>
      <c r="EQ50" s="187"/>
      <c r="ER50" s="187"/>
      <c r="ES50" s="187"/>
      <c r="ET50" s="187"/>
      <c r="EU50" s="187"/>
      <c r="EV50" s="187"/>
      <c r="EW50" s="187"/>
      <c r="EX50" s="187"/>
      <c r="EY50" s="187"/>
      <c r="EZ50" s="187"/>
      <c r="FA50" s="187"/>
      <c r="FB50" s="187"/>
      <c r="FC50" s="187"/>
      <c r="FD50" s="187"/>
      <c r="FE50" s="187"/>
      <c r="FF50" s="187"/>
      <c r="FG50" s="187"/>
      <c r="FH50" s="187"/>
      <c r="FI50" s="187"/>
      <c r="FJ50" s="187"/>
      <c r="FK50" s="187"/>
      <c r="FL50" s="187"/>
      <c r="FM50" s="187"/>
      <c r="FN50" s="187"/>
      <c r="FO50" s="187"/>
      <c r="FP50" s="187"/>
      <c r="FQ50" s="187"/>
      <c r="FR50" s="187"/>
      <c r="FS50" s="187"/>
      <c r="FT50" s="187"/>
      <c r="FU50" s="187"/>
      <c r="FV50" s="187"/>
      <c r="FW50" s="187"/>
      <c r="FX50" s="187"/>
      <c r="FY50" s="187"/>
      <c r="FZ50" s="187"/>
      <c r="GA50" s="187"/>
      <c r="GB50" s="187"/>
      <c r="GC50" s="187"/>
      <c r="GD50" s="187"/>
      <c r="GE50" s="187"/>
      <c r="GF50" s="187"/>
      <c r="GG50" s="187"/>
      <c r="GH50" s="187"/>
      <c r="GI50" s="187"/>
      <c r="GJ50" s="187"/>
      <c r="GK50" s="187"/>
      <c r="GL50" s="187"/>
      <c r="GM50" s="187"/>
      <c r="GN50" s="187"/>
      <c r="GO50" s="187"/>
      <c r="GP50" s="187"/>
      <c r="GQ50" s="187"/>
      <c r="GR50" s="187"/>
      <c r="GS50" s="187"/>
      <c r="GT50" s="187"/>
      <c r="GU50" s="187"/>
      <c r="GV50" s="187"/>
      <c r="GW50" s="187"/>
      <c r="GX50" s="187"/>
      <c r="GY50" s="187"/>
      <c r="GZ50" s="187"/>
      <c r="HA50" s="187"/>
      <c r="HB50" s="187"/>
      <c r="HC50" s="187"/>
      <c r="HD50" s="187"/>
      <c r="HE50" s="187"/>
      <c r="HF50" s="187"/>
      <c r="HG50" s="187"/>
      <c r="HH50" s="187"/>
      <c r="HI50" s="187"/>
      <c r="HJ50" s="187"/>
      <c r="HK50" s="187"/>
      <c r="HL50" s="187"/>
      <c r="HM50" s="187"/>
      <c r="HN50" s="187"/>
      <c r="HO50" s="187"/>
      <c r="HP50" s="187"/>
      <c r="HQ50" s="187"/>
      <c r="HR50" s="187"/>
      <c r="HS50" s="187"/>
      <c r="HT50" s="187"/>
      <c r="HU50" s="187"/>
      <c r="HV50" s="187"/>
      <c r="HW50" s="187"/>
      <c r="HX50" s="187"/>
      <c r="HY50" s="187"/>
      <c r="HZ50" s="187"/>
      <c r="IA50" s="187"/>
      <c r="IB50" s="187"/>
      <c r="IC50" s="187"/>
      <c r="ID50" s="187"/>
      <c r="IE50" s="187"/>
      <c r="IF50" s="187"/>
      <c r="IG50" s="187"/>
    </row>
    <row r="51" spans="1:241" s="347" customFormat="1" ht="18" customHeight="1">
      <c r="A51" s="187"/>
      <c r="B51" s="350"/>
      <c r="C51" s="349"/>
      <c r="D51" s="348" t="s">
        <v>85</v>
      </c>
      <c r="E51" s="404">
        <f>E26+E28+E34+E35+E41</f>
        <v>2413</v>
      </c>
      <c r="F51" s="404">
        <f>F26+F28+F34+F35+F41</f>
        <v>1488</v>
      </c>
      <c r="G51" s="404">
        <f>G26+G28+G34+G35+G41</f>
        <v>694</v>
      </c>
      <c r="H51" s="404">
        <f>H26+H28+H34+H35+H41</f>
        <v>231</v>
      </c>
      <c r="I51" s="187"/>
      <c r="J51" s="187"/>
      <c r="K51" s="187"/>
      <c r="L51" s="187"/>
      <c r="M51" s="187"/>
      <c r="N51" s="187"/>
      <c r="O51" s="187"/>
      <c r="P51" s="187"/>
      <c r="Q51" s="187"/>
      <c r="R51" s="187"/>
      <c r="S51" s="187"/>
      <c r="T51" s="187"/>
      <c r="U51" s="187"/>
      <c r="V51" s="187"/>
      <c r="W51" s="187"/>
      <c r="X51" s="187"/>
      <c r="Y51" s="187"/>
      <c r="Z51" s="187"/>
      <c r="AA51" s="187"/>
      <c r="AB51" s="187"/>
      <c r="AC51" s="187"/>
      <c r="AD51" s="187"/>
      <c r="AE51" s="187"/>
      <c r="AF51" s="187"/>
      <c r="AG51" s="187"/>
      <c r="AH51" s="187"/>
      <c r="AI51" s="187"/>
      <c r="AJ51" s="187"/>
      <c r="AK51" s="187"/>
      <c r="AL51" s="187"/>
      <c r="AM51" s="187"/>
      <c r="AN51" s="187"/>
      <c r="AO51" s="187"/>
      <c r="AP51" s="187"/>
      <c r="AQ51" s="187"/>
      <c r="AR51" s="187"/>
      <c r="AS51" s="187"/>
      <c r="AT51" s="187"/>
      <c r="AU51" s="187"/>
      <c r="AV51" s="187"/>
      <c r="AW51" s="187"/>
      <c r="AX51" s="187"/>
      <c r="AY51" s="187"/>
      <c r="AZ51" s="187"/>
      <c r="BA51" s="187"/>
      <c r="BB51" s="187"/>
      <c r="BC51" s="187"/>
      <c r="BD51" s="187"/>
      <c r="BE51" s="187"/>
      <c r="BF51" s="187"/>
      <c r="BG51" s="187"/>
      <c r="BH51" s="187"/>
      <c r="BI51" s="187"/>
      <c r="BJ51" s="187"/>
      <c r="BK51" s="187"/>
      <c r="BL51" s="187"/>
      <c r="BM51" s="187"/>
      <c r="BN51" s="187"/>
      <c r="BO51" s="187"/>
      <c r="BP51" s="187"/>
      <c r="BQ51" s="187"/>
      <c r="BR51" s="187"/>
      <c r="BS51" s="187"/>
      <c r="BT51" s="187"/>
      <c r="BU51" s="187"/>
      <c r="BV51" s="187"/>
      <c r="BW51" s="187"/>
      <c r="BX51" s="187"/>
      <c r="BY51" s="187"/>
      <c r="BZ51" s="187"/>
      <c r="CA51" s="187"/>
      <c r="CB51" s="187"/>
      <c r="CC51" s="187"/>
      <c r="CD51" s="187"/>
      <c r="CE51" s="187"/>
      <c r="CF51" s="187"/>
      <c r="CG51" s="187"/>
      <c r="CH51" s="187"/>
      <c r="CI51" s="187"/>
      <c r="CJ51" s="187"/>
      <c r="CK51" s="187"/>
      <c r="CL51" s="187"/>
      <c r="CM51" s="187"/>
      <c r="CN51" s="187"/>
      <c r="CO51" s="187"/>
      <c r="CP51" s="187"/>
      <c r="CQ51" s="187"/>
      <c r="CR51" s="187"/>
      <c r="CS51" s="187"/>
      <c r="CT51" s="187"/>
      <c r="CU51" s="187"/>
      <c r="CV51" s="187"/>
      <c r="CW51" s="187"/>
      <c r="CX51" s="187"/>
      <c r="CY51" s="187"/>
      <c r="CZ51" s="187"/>
      <c r="DA51" s="187"/>
      <c r="DB51" s="187"/>
      <c r="DC51" s="187"/>
      <c r="DD51" s="187"/>
      <c r="DE51" s="187"/>
      <c r="DF51" s="187"/>
      <c r="DG51" s="187"/>
      <c r="DH51" s="187"/>
      <c r="DI51" s="187"/>
      <c r="DJ51" s="187"/>
      <c r="DK51" s="187"/>
      <c r="DL51" s="187"/>
      <c r="DM51" s="187"/>
      <c r="DN51" s="187"/>
      <c r="DO51" s="187"/>
      <c r="DP51" s="187"/>
      <c r="DQ51" s="187"/>
      <c r="DR51" s="187"/>
      <c r="DS51" s="187"/>
      <c r="DT51" s="187"/>
      <c r="DU51" s="187"/>
      <c r="DV51" s="187"/>
      <c r="DW51" s="187"/>
      <c r="DX51" s="187"/>
      <c r="DY51" s="187"/>
      <c r="DZ51" s="187"/>
      <c r="EA51" s="187"/>
      <c r="EB51" s="187"/>
      <c r="EC51" s="187"/>
      <c r="ED51" s="187"/>
      <c r="EE51" s="187"/>
      <c r="EF51" s="187"/>
      <c r="EG51" s="187"/>
      <c r="EH51" s="187"/>
      <c r="EI51" s="187"/>
      <c r="EJ51" s="187"/>
      <c r="EK51" s="187"/>
      <c r="EL51" s="187"/>
      <c r="EM51" s="187"/>
      <c r="EN51" s="187"/>
      <c r="EO51" s="187"/>
      <c r="EP51" s="187"/>
      <c r="EQ51" s="187"/>
      <c r="ER51" s="187"/>
      <c r="ES51" s="187"/>
      <c r="ET51" s="187"/>
      <c r="EU51" s="187"/>
      <c r="EV51" s="187"/>
      <c r="EW51" s="187"/>
      <c r="EX51" s="187"/>
      <c r="EY51" s="187"/>
      <c r="EZ51" s="187"/>
      <c r="FA51" s="187"/>
      <c r="FB51" s="187"/>
      <c r="FC51" s="187"/>
      <c r="FD51" s="187"/>
      <c r="FE51" s="187"/>
      <c r="FF51" s="187"/>
      <c r="FG51" s="187"/>
      <c r="FH51" s="187"/>
      <c r="FI51" s="187"/>
      <c r="FJ51" s="187"/>
      <c r="FK51" s="187"/>
      <c r="FL51" s="187"/>
      <c r="FM51" s="187"/>
      <c r="FN51" s="187"/>
      <c r="FO51" s="187"/>
      <c r="FP51" s="187"/>
      <c r="FQ51" s="187"/>
      <c r="FR51" s="187"/>
      <c r="FS51" s="187"/>
      <c r="FT51" s="187"/>
      <c r="FU51" s="187"/>
      <c r="FV51" s="187"/>
      <c r="FW51" s="187"/>
      <c r="FX51" s="187"/>
      <c r="FY51" s="187"/>
      <c r="FZ51" s="187"/>
      <c r="GA51" s="187"/>
      <c r="GB51" s="187"/>
      <c r="GC51" s="187"/>
      <c r="GD51" s="187"/>
      <c r="GE51" s="187"/>
      <c r="GF51" s="187"/>
      <c r="GG51" s="187"/>
      <c r="GH51" s="187"/>
      <c r="GI51" s="187"/>
      <c r="GJ51" s="187"/>
      <c r="GK51" s="187"/>
      <c r="GL51" s="187"/>
      <c r="GM51" s="187"/>
      <c r="GN51" s="187"/>
      <c r="GO51" s="187"/>
      <c r="GP51" s="187"/>
      <c r="GQ51" s="187"/>
      <c r="GR51" s="187"/>
      <c r="GS51" s="187"/>
      <c r="GT51" s="187"/>
      <c r="GU51" s="187"/>
      <c r="GV51" s="187"/>
      <c r="GW51" s="187"/>
      <c r="GX51" s="187"/>
      <c r="GY51" s="187"/>
      <c r="GZ51" s="187"/>
      <c r="HA51" s="187"/>
      <c r="HB51" s="187"/>
      <c r="HC51" s="187"/>
      <c r="HD51" s="187"/>
      <c r="HE51" s="187"/>
      <c r="HF51" s="187"/>
      <c r="HG51" s="187"/>
      <c r="HH51" s="187"/>
      <c r="HI51" s="187"/>
      <c r="HJ51" s="187"/>
      <c r="HK51" s="187"/>
      <c r="HL51" s="187"/>
      <c r="HM51" s="187"/>
      <c r="HN51" s="187"/>
      <c r="HO51" s="187"/>
      <c r="HP51" s="187"/>
      <c r="HQ51" s="187"/>
      <c r="HR51" s="187"/>
      <c r="HS51" s="187"/>
      <c r="HT51" s="187"/>
      <c r="HU51" s="187"/>
      <c r="HV51" s="187"/>
      <c r="HW51" s="187"/>
      <c r="HX51" s="187"/>
      <c r="HY51" s="187"/>
      <c r="HZ51" s="187"/>
      <c r="IA51" s="187"/>
      <c r="IB51" s="187"/>
      <c r="IC51" s="187"/>
      <c r="ID51" s="187"/>
      <c r="IE51" s="187"/>
      <c r="IF51" s="187"/>
      <c r="IG51" s="187"/>
    </row>
    <row r="52" spans="1:241" ht="18" customHeight="1">
      <c r="B52" s="346"/>
      <c r="C52" s="345"/>
      <c r="D52" s="344" t="s">
        <v>49</v>
      </c>
      <c r="E52" s="405">
        <v>86</v>
      </c>
      <c r="F52" s="406">
        <v>48</v>
      </c>
      <c r="G52" s="406">
        <v>24</v>
      </c>
      <c r="H52" s="405">
        <v>11</v>
      </c>
    </row>
    <row r="53" spans="1:241" ht="18" customHeight="1">
      <c r="B53" s="614" t="s">
        <v>354</v>
      </c>
      <c r="C53" s="614"/>
      <c r="D53" s="614"/>
      <c r="E53" s="614"/>
      <c r="F53" s="614"/>
      <c r="G53" s="614"/>
      <c r="H53" s="614"/>
    </row>
    <row r="54" spans="1:241">
      <c r="E54" s="343"/>
      <c r="F54" s="343"/>
      <c r="G54" s="343"/>
      <c r="H54" s="343"/>
    </row>
    <row r="56" spans="1:241" ht="18.75" customHeight="1">
      <c r="D56" s="342"/>
    </row>
  </sheetData>
  <mergeCells count="3">
    <mergeCell ref="B9:B15"/>
    <mergeCell ref="C9:C15"/>
    <mergeCell ref="B53:H53"/>
  </mergeCells>
  <phoneticPr fontId="3"/>
  <printOptions horizontalCentered="1" verticalCentered="1"/>
  <pageMargins left="0.78740157480314965" right="0.78740157480314965" top="0.19685039370078741" bottom="0.19685039370078741" header="0" footer="0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13</vt:i4>
      </vt:variant>
    </vt:vector>
  </HeadingPairs>
  <TitlesOfParts>
    <vt:vector size="20" baseType="lpstr">
      <vt:lpstr>Ⅱ-3-(7)</vt:lpstr>
      <vt:lpstr>特定健康診査</vt:lpstr>
      <vt:lpstr>特定健診・保健指導実施率 </vt:lpstr>
      <vt:lpstr>基本健康診査</vt:lpstr>
      <vt:lpstr>健康診査実績集計表</vt:lpstr>
      <vt:lpstr>後期高齢者医療健康診査</vt:lpstr>
      <vt:lpstr>Ⅱ３（５）-２</vt:lpstr>
      <vt:lpstr>'Ⅱ３（５）-２'!Print_Area</vt:lpstr>
      <vt:lpstr>'Ⅱ-3-(7)'!Print_Area</vt:lpstr>
      <vt:lpstr>基本健康診査!Print_Area</vt:lpstr>
      <vt:lpstr>健康診査実績集計表!Print_Area</vt:lpstr>
      <vt:lpstr>後期高齢者医療健康診査!Print_Area</vt:lpstr>
      <vt:lpstr>特定健康診査!Print_Area</vt:lpstr>
      <vt:lpstr>'特定健診・保健指導実施率 '!Print_Area</vt:lpstr>
      <vt:lpstr>'Ⅱ３（５）-２'!Print_Titles</vt:lpstr>
      <vt:lpstr>基本健康診査!Print_Titles</vt:lpstr>
      <vt:lpstr>健康診査実績集計表!Print_Titles</vt:lpstr>
      <vt:lpstr>後期高齢者医療健康診査!Print_Titles</vt:lpstr>
      <vt:lpstr>特定健康診査!Print_Titles</vt:lpstr>
      <vt:lpstr>'特定健診・保健指導実施率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2025-03-21T05:00:47Z</dcterms:modified>
</cp:coreProperties>
</file>